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inancenzltd.sharepoint.com/sites/EarnslawGoodlight/Shared Documents/Kiwisaver/"/>
    </mc:Choice>
  </mc:AlternateContent>
  <xr:revisionPtr revIDLastSave="114" documentId="8_{D054FE75-ABD6-4138-BBCA-F6CA66B68F2C}" xr6:coauthVersionLast="47" xr6:coauthVersionMax="47" xr10:uidLastSave="{2F219873-ABF3-4AE9-B255-59C7884E321A}"/>
  <bookViews>
    <workbookView xWindow="-108" yWindow="-108" windowWidth="23256" windowHeight="12456" xr2:uid="{00000000-000D-0000-FFFF-FFFF00000000}"/>
  </bookViews>
  <sheets>
    <sheet name="Sheet1" sheetId="1" r:id="rId1"/>
    <sheet name="Sheet2" sheetId="3" r:id="rId2"/>
  </sheets>
  <definedNames>
    <definedName name="_xlnm.Print_Area" localSheetId="0">Sheet1!$A$1:$P$65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F13" i="1" s="1"/>
  <c r="O12" i="1"/>
  <c r="F12" i="1"/>
  <c r="I13" i="1" l="1"/>
  <c r="J13" i="1" s="1"/>
  <c r="C14" i="1"/>
  <c r="K6" i="1"/>
  <c r="K7" i="1"/>
  <c r="K5" i="1"/>
  <c r="K13" i="1" l="1"/>
  <c r="I14" i="1"/>
  <c r="J14" i="1" s="1"/>
  <c r="K14" i="1" s="1"/>
  <c r="F14" i="1"/>
  <c r="C15" i="1"/>
  <c r="D15" i="1" s="1"/>
  <c r="E15" i="1" s="1"/>
  <c r="D14" i="1"/>
  <c r="E14" i="1" s="1"/>
  <c r="D13" i="1"/>
  <c r="E13" i="1" s="1"/>
  <c r="G13" i="1" s="1"/>
  <c r="H13" i="1" s="1"/>
  <c r="F15" i="1" l="1"/>
  <c r="G15" i="1" s="1"/>
  <c r="H15" i="1" s="1"/>
  <c r="G14" i="1"/>
  <c r="H14" i="1" s="1"/>
  <c r="L14" i="1" s="1"/>
  <c r="M14" i="1" s="1"/>
  <c r="C16" i="1"/>
  <c r="I15" i="1"/>
  <c r="J15" i="1" s="1"/>
  <c r="K15" i="1" s="1"/>
  <c r="L13" i="1"/>
  <c r="M13" i="1" s="1"/>
  <c r="D16" i="1" l="1"/>
  <c r="E16" i="1" s="1"/>
  <c r="F16" i="1"/>
  <c r="C17" i="1"/>
  <c r="F17" i="1" s="1"/>
  <c r="I16" i="1"/>
  <c r="J16" i="1" s="1"/>
  <c r="K16" i="1" s="1"/>
  <c r="L15" i="1"/>
  <c r="M15" i="1" s="1"/>
  <c r="G16" i="1" l="1"/>
  <c r="H16" i="1" s="1"/>
  <c r="L16" i="1" s="1"/>
  <c r="M16" i="1" s="1"/>
  <c r="C18" i="1"/>
  <c r="D18" i="1" s="1"/>
  <c r="E18" i="1" s="1"/>
  <c r="I17" i="1"/>
  <c r="J17" i="1" s="1"/>
  <c r="K17" i="1" s="1"/>
  <c r="D17" i="1"/>
  <c r="E17" i="1" s="1"/>
  <c r="G17" i="1" s="1"/>
  <c r="H17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N13" i="1" s="1"/>
  <c r="C19" i="1" l="1"/>
  <c r="F19" i="1" s="1"/>
  <c r="I18" i="1"/>
  <c r="J18" i="1" s="1"/>
  <c r="K18" i="1" s="1"/>
  <c r="F18" i="1"/>
  <c r="G18" i="1" s="1"/>
  <c r="H18" i="1" s="1"/>
  <c r="O13" i="1"/>
  <c r="L17" i="1"/>
  <c r="M17" i="1" s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4" i="1"/>
  <c r="N46" i="1"/>
  <c r="N48" i="1"/>
  <c r="N50" i="1"/>
  <c r="N52" i="1"/>
  <c r="N54" i="1"/>
  <c r="N56" i="1"/>
  <c r="N58" i="1"/>
  <c r="N60" i="1"/>
  <c r="N62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C20" i="1" l="1"/>
  <c r="F20" i="1" s="1"/>
  <c r="I19" i="1"/>
  <c r="J19" i="1" s="1"/>
  <c r="K19" i="1" s="1"/>
  <c r="D19" i="1"/>
  <c r="E19" i="1" s="1"/>
  <c r="G19" i="1" s="1"/>
  <c r="H19" i="1" s="1"/>
  <c r="L18" i="1"/>
  <c r="M18" i="1" s="1"/>
  <c r="O14" i="1"/>
  <c r="C21" i="1" l="1"/>
  <c r="I20" i="1"/>
  <c r="J20" i="1" s="1"/>
  <c r="K20" i="1" s="1"/>
  <c r="D20" i="1"/>
  <c r="E20" i="1" s="1"/>
  <c r="G20" i="1" s="1"/>
  <c r="H20" i="1" s="1"/>
  <c r="L19" i="1"/>
  <c r="M19" i="1" s="1"/>
  <c r="O15" i="1"/>
  <c r="C22" i="1" l="1"/>
  <c r="I21" i="1"/>
  <c r="J21" i="1" s="1"/>
  <c r="K21" i="1" s="1"/>
  <c r="F21" i="1"/>
  <c r="D21" i="1"/>
  <c r="E21" i="1" s="1"/>
  <c r="L20" i="1"/>
  <c r="M20" i="1" s="1"/>
  <c r="O16" i="1"/>
  <c r="G21" i="1" l="1"/>
  <c r="H21" i="1" s="1"/>
  <c r="L21" i="1" s="1"/>
  <c r="M21" i="1" s="1"/>
  <c r="C23" i="1"/>
  <c r="D23" i="1" s="1"/>
  <c r="E23" i="1" s="1"/>
  <c r="I22" i="1"/>
  <c r="J22" i="1" s="1"/>
  <c r="K22" i="1" s="1"/>
  <c r="D22" i="1"/>
  <c r="E22" i="1" s="1"/>
  <c r="F22" i="1"/>
  <c r="O17" i="1"/>
  <c r="F23" i="1" l="1"/>
  <c r="G23" i="1" s="1"/>
  <c r="H23" i="1" s="1"/>
  <c r="G22" i="1"/>
  <c r="H22" i="1" s="1"/>
  <c r="L22" i="1" s="1"/>
  <c r="M22" i="1" s="1"/>
  <c r="C24" i="1"/>
  <c r="F24" i="1" s="1"/>
  <c r="I23" i="1"/>
  <c r="J23" i="1" s="1"/>
  <c r="K23" i="1" s="1"/>
  <c r="O18" i="1"/>
  <c r="D24" i="1" l="1"/>
  <c r="E24" i="1" s="1"/>
  <c r="G24" i="1" s="1"/>
  <c r="H24" i="1" s="1"/>
  <c r="C25" i="1"/>
  <c r="F25" i="1" s="1"/>
  <c r="I24" i="1"/>
  <c r="J24" i="1" s="1"/>
  <c r="K24" i="1" s="1"/>
  <c r="L23" i="1"/>
  <c r="M23" i="1" s="1"/>
  <c r="O19" i="1"/>
  <c r="D25" i="1" l="1"/>
  <c r="E25" i="1" s="1"/>
  <c r="G25" i="1" s="1"/>
  <c r="H25" i="1" s="1"/>
  <c r="C26" i="1"/>
  <c r="I25" i="1"/>
  <c r="J25" i="1" s="1"/>
  <c r="K25" i="1" s="1"/>
  <c r="L24" i="1"/>
  <c r="M24" i="1" s="1"/>
  <c r="O20" i="1"/>
  <c r="C27" i="1" l="1"/>
  <c r="F27" i="1" s="1"/>
  <c r="I26" i="1"/>
  <c r="J26" i="1" s="1"/>
  <c r="K26" i="1" s="1"/>
  <c r="D26" i="1"/>
  <c r="E26" i="1" s="1"/>
  <c r="F26" i="1"/>
  <c r="L25" i="1"/>
  <c r="M25" i="1" s="1"/>
  <c r="O21" i="1"/>
  <c r="G26" i="1" l="1"/>
  <c r="H26" i="1" s="1"/>
  <c r="L26" i="1" s="1"/>
  <c r="M26" i="1" s="1"/>
  <c r="D27" i="1"/>
  <c r="E27" i="1" s="1"/>
  <c r="G27" i="1" s="1"/>
  <c r="H27" i="1" s="1"/>
  <c r="C28" i="1"/>
  <c r="I27" i="1"/>
  <c r="J27" i="1" s="1"/>
  <c r="K27" i="1" s="1"/>
  <c r="O22" i="1"/>
  <c r="C29" i="1" l="1"/>
  <c r="I28" i="1"/>
  <c r="J28" i="1" s="1"/>
  <c r="K28" i="1" s="1"/>
  <c r="D28" i="1"/>
  <c r="E28" i="1" s="1"/>
  <c r="F28" i="1"/>
  <c r="L27" i="1"/>
  <c r="M27" i="1" s="1"/>
  <c r="O23" i="1"/>
  <c r="G28" i="1" l="1"/>
  <c r="H28" i="1" s="1"/>
  <c r="L28" i="1" s="1"/>
  <c r="M28" i="1" s="1"/>
  <c r="C30" i="1"/>
  <c r="F30" i="1" s="1"/>
  <c r="I29" i="1"/>
  <c r="J29" i="1" s="1"/>
  <c r="K29" i="1" s="1"/>
  <c r="D29" i="1"/>
  <c r="E29" i="1" s="1"/>
  <c r="F29" i="1"/>
  <c r="O24" i="1"/>
  <c r="G29" i="1" l="1"/>
  <c r="H29" i="1" s="1"/>
  <c r="L29" i="1" s="1"/>
  <c r="M29" i="1" s="1"/>
  <c r="D30" i="1"/>
  <c r="E30" i="1" s="1"/>
  <c r="G30" i="1" s="1"/>
  <c r="H30" i="1" s="1"/>
  <c r="C31" i="1"/>
  <c r="F31" i="1" s="1"/>
  <c r="I30" i="1"/>
  <c r="J30" i="1" s="1"/>
  <c r="K30" i="1" s="1"/>
  <c r="O25" i="1"/>
  <c r="D31" i="1" l="1"/>
  <c r="E31" i="1" s="1"/>
  <c r="G31" i="1" s="1"/>
  <c r="H31" i="1" s="1"/>
  <c r="C32" i="1"/>
  <c r="F32" i="1" s="1"/>
  <c r="I31" i="1"/>
  <c r="J31" i="1" s="1"/>
  <c r="K31" i="1" s="1"/>
  <c r="L30" i="1"/>
  <c r="M30" i="1" s="1"/>
  <c r="O26" i="1"/>
  <c r="D32" i="1" l="1"/>
  <c r="E32" i="1" s="1"/>
  <c r="G32" i="1" s="1"/>
  <c r="H32" i="1" s="1"/>
  <c r="C33" i="1"/>
  <c r="I32" i="1"/>
  <c r="J32" i="1" s="1"/>
  <c r="K32" i="1" s="1"/>
  <c r="L31" i="1"/>
  <c r="M31" i="1" s="1"/>
  <c r="O27" i="1"/>
  <c r="C34" i="1" l="1"/>
  <c r="F34" i="1" s="1"/>
  <c r="I33" i="1"/>
  <c r="J33" i="1" s="1"/>
  <c r="K33" i="1" s="1"/>
  <c r="F33" i="1"/>
  <c r="D33" i="1"/>
  <c r="E33" i="1" s="1"/>
  <c r="L32" i="1"/>
  <c r="M32" i="1" s="1"/>
  <c r="O28" i="1"/>
  <c r="D34" i="1" l="1"/>
  <c r="E34" i="1" s="1"/>
  <c r="G34" i="1" s="1"/>
  <c r="H34" i="1" s="1"/>
  <c r="G33" i="1"/>
  <c r="H33" i="1" s="1"/>
  <c r="L33" i="1" s="1"/>
  <c r="M33" i="1" s="1"/>
  <c r="C35" i="1"/>
  <c r="F35" i="1" s="1"/>
  <c r="I34" i="1"/>
  <c r="J34" i="1" s="1"/>
  <c r="K34" i="1" s="1"/>
  <c r="O29" i="1"/>
  <c r="D35" i="1" l="1"/>
  <c r="E35" i="1" s="1"/>
  <c r="G35" i="1" s="1"/>
  <c r="H35" i="1" s="1"/>
  <c r="C36" i="1"/>
  <c r="F36" i="1" s="1"/>
  <c r="I35" i="1"/>
  <c r="J35" i="1" s="1"/>
  <c r="K35" i="1" s="1"/>
  <c r="L34" i="1"/>
  <c r="M34" i="1" s="1"/>
  <c r="O30" i="1"/>
  <c r="Q30" i="1" s="1"/>
  <c r="D36" i="1" l="1"/>
  <c r="E36" i="1" s="1"/>
  <c r="G36" i="1" s="1"/>
  <c r="H36" i="1" s="1"/>
  <c r="C37" i="1"/>
  <c r="D37" i="1" s="1"/>
  <c r="E37" i="1" s="1"/>
  <c r="I36" i="1"/>
  <c r="J36" i="1" s="1"/>
  <c r="K36" i="1" s="1"/>
  <c r="L35" i="1"/>
  <c r="M35" i="1" s="1"/>
  <c r="O31" i="1"/>
  <c r="F37" i="1" l="1"/>
  <c r="G37" i="1" s="1"/>
  <c r="H37" i="1" s="1"/>
  <c r="C38" i="1"/>
  <c r="D38" i="1" s="1"/>
  <c r="E38" i="1" s="1"/>
  <c r="I37" i="1"/>
  <c r="J37" i="1" s="1"/>
  <c r="K37" i="1" s="1"/>
  <c r="L36" i="1"/>
  <c r="M36" i="1" s="1"/>
  <c r="O32" i="1"/>
  <c r="F38" i="1" l="1"/>
  <c r="G38" i="1" s="1"/>
  <c r="H38" i="1" s="1"/>
  <c r="C39" i="1"/>
  <c r="D39" i="1" s="1"/>
  <c r="E39" i="1" s="1"/>
  <c r="I38" i="1"/>
  <c r="J38" i="1" s="1"/>
  <c r="K38" i="1" s="1"/>
  <c r="L37" i="1"/>
  <c r="M37" i="1" s="1"/>
  <c r="O33" i="1"/>
  <c r="F39" i="1" l="1"/>
  <c r="G39" i="1" s="1"/>
  <c r="H39" i="1" s="1"/>
  <c r="C40" i="1"/>
  <c r="F40" i="1" s="1"/>
  <c r="I39" i="1"/>
  <c r="J39" i="1" s="1"/>
  <c r="K39" i="1" s="1"/>
  <c r="L38" i="1"/>
  <c r="M38" i="1" s="1"/>
  <c r="O34" i="1"/>
  <c r="D40" i="1" l="1"/>
  <c r="E40" i="1" s="1"/>
  <c r="G40" i="1" s="1"/>
  <c r="H40" i="1" s="1"/>
  <c r="C41" i="1"/>
  <c r="I40" i="1"/>
  <c r="J40" i="1" s="1"/>
  <c r="K40" i="1" s="1"/>
  <c r="L39" i="1"/>
  <c r="M39" i="1" s="1"/>
  <c r="F41" i="1"/>
  <c r="O35" i="1"/>
  <c r="D41" i="1" l="1"/>
  <c r="E41" i="1" s="1"/>
  <c r="G41" i="1" s="1"/>
  <c r="H41" i="1" s="1"/>
  <c r="C42" i="1"/>
  <c r="F42" i="1" s="1"/>
  <c r="I41" i="1"/>
  <c r="J41" i="1" s="1"/>
  <c r="K41" i="1" s="1"/>
  <c r="L40" i="1"/>
  <c r="M40" i="1" s="1"/>
  <c r="O36" i="1"/>
  <c r="D42" i="1" l="1"/>
  <c r="E42" i="1" s="1"/>
  <c r="G42" i="1" s="1"/>
  <c r="H42" i="1" s="1"/>
  <c r="C43" i="1"/>
  <c r="I42" i="1"/>
  <c r="J42" i="1" s="1"/>
  <c r="K42" i="1" s="1"/>
  <c r="L41" i="1"/>
  <c r="M41" i="1" s="1"/>
  <c r="D43" i="1"/>
  <c r="E43" i="1" s="1"/>
  <c r="O37" i="1"/>
  <c r="C44" i="1" l="1"/>
  <c r="I43" i="1"/>
  <c r="J43" i="1" s="1"/>
  <c r="K43" i="1" s="1"/>
  <c r="F43" i="1"/>
  <c r="G43" i="1" s="1"/>
  <c r="H43" i="1" s="1"/>
  <c r="L42" i="1"/>
  <c r="M42" i="1" s="1"/>
  <c r="O38" i="1"/>
  <c r="C45" i="1" l="1"/>
  <c r="F45" i="1" s="1"/>
  <c r="I44" i="1"/>
  <c r="J44" i="1" s="1"/>
  <c r="K44" i="1" s="1"/>
  <c r="D44" i="1"/>
  <c r="E44" i="1" s="1"/>
  <c r="F44" i="1"/>
  <c r="L43" i="1"/>
  <c r="M43" i="1" s="1"/>
  <c r="O39" i="1"/>
  <c r="G44" i="1" l="1"/>
  <c r="H44" i="1" s="1"/>
  <c r="L44" i="1" s="1"/>
  <c r="M44" i="1" s="1"/>
  <c r="D45" i="1"/>
  <c r="E45" i="1" s="1"/>
  <c r="G45" i="1" s="1"/>
  <c r="H45" i="1" s="1"/>
  <c r="C46" i="1"/>
  <c r="I45" i="1"/>
  <c r="J45" i="1" s="1"/>
  <c r="K45" i="1" s="1"/>
  <c r="O40" i="1"/>
  <c r="C47" i="1" l="1"/>
  <c r="F47" i="1" s="1"/>
  <c r="I46" i="1"/>
  <c r="J46" i="1" s="1"/>
  <c r="K46" i="1" s="1"/>
  <c r="F46" i="1"/>
  <c r="D46" i="1"/>
  <c r="E46" i="1" s="1"/>
  <c r="L45" i="1"/>
  <c r="M45" i="1" s="1"/>
  <c r="D47" i="1"/>
  <c r="E47" i="1" s="1"/>
  <c r="O41" i="1"/>
  <c r="G46" i="1" l="1"/>
  <c r="H46" i="1" s="1"/>
  <c r="L46" i="1" s="1"/>
  <c r="M46" i="1" s="1"/>
  <c r="C48" i="1"/>
  <c r="I47" i="1"/>
  <c r="J47" i="1" s="1"/>
  <c r="K47" i="1" s="1"/>
  <c r="G47" i="1"/>
  <c r="H47" i="1" s="1"/>
  <c r="O42" i="1"/>
  <c r="C49" i="1" l="1"/>
  <c r="I48" i="1"/>
  <c r="F48" i="1"/>
  <c r="D48" i="1"/>
  <c r="E48" i="1" s="1"/>
  <c r="L47" i="1"/>
  <c r="M47" i="1" s="1"/>
  <c r="O43" i="1"/>
  <c r="C50" i="1" l="1"/>
  <c r="I49" i="1"/>
  <c r="J49" i="1" s="1"/>
  <c r="K49" i="1" s="1"/>
  <c r="D49" i="1"/>
  <c r="E49" i="1" s="1"/>
  <c r="F49" i="1"/>
  <c r="G48" i="1"/>
  <c r="H48" i="1" s="1"/>
  <c r="J48" i="1"/>
  <c r="K48" i="1" s="1"/>
  <c r="O44" i="1"/>
  <c r="G49" i="1" l="1"/>
  <c r="H49" i="1" s="1"/>
  <c r="L49" i="1" s="1"/>
  <c r="M49" i="1" s="1"/>
  <c r="L48" i="1"/>
  <c r="M48" i="1" s="1"/>
  <c r="C51" i="1"/>
  <c r="I50" i="1"/>
  <c r="J50" i="1" s="1"/>
  <c r="K50" i="1" s="1"/>
  <c r="F50" i="1"/>
  <c r="D50" i="1"/>
  <c r="E50" i="1" s="1"/>
  <c r="O45" i="1"/>
  <c r="G50" i="1" l="1"/>
  <c r="H50" i="1" s="1"/>
  <c r="L50" i="1" s="1"/>
  <c r="M50" i="1" s="1"/>
  <c r="C52" i="1"/>
  <c r="I51" i="1"/>
  <c r="J51" i="1" s="1"/>
  <c r="K51" i="1" s="1"/>
  <c r="F51" i="1"/>
  <c r="D51" i="1"/>
  <c r="E51" i="1" s="1"/>
  <c r="O46" i="1"/>
  <c r="G51" i="1" l="1"/>
  <c r="H51" i="1" s="1"/>
  <c r="L51" i="1" s="1"/>
  <c r="M51" i="1" s="1"/>
  <c r="C53" i="1"/>
  <c r="I52" i="1"/>
  <c r="J52" i="1" s="1"/>
  <c r="K52" i="1" s="1"/>
  <c r="D52" i="1"/>
  <c r="E52" i="1" s="1"/>
  <c r="F52" i="1"/>
  <c r="O47" i="1"/>
  <c r="G52" i="1" l="1"/>
  <c r="H52" i="1" s="1"/>
  <c r="L52" i="1" s="1"/>
  <c r="M52" i="1" s="1"/>
  <c r="C54" i="1"/>
  <c r="I53" i="1"/>
  <c r="J53" i="1" s="1"/>
  <c r="K53" i="1" s="1"/>
  <c r="D53" i="1"/>
  <c r="E53" i="1" s="1"/>
  <c r="F53" i="1"/>
  <c r="O48" i="1"/>
  <c r="G53" i="1" l="1"/>
  <c r="H53" i="1" s="1"/>
  <c r="L53" i="1" s="1"/>
  <c r="M53" i="1" s="1"/>
  <c r="C55" i="1"/>
  <c r="I54" i="1"/>
  <c r="J54" i="1" s="1"/>
  <c r="K54" i="1" s="1"/>
  <c r="F54" i="1"/>
  <c r="D54" i="1"/>
  <c r="E54" i="1" s="1"/>
  <c r="O49" i="1"/>
  <c r="G54" i="1" l="1"/>
  <c r="H54" i="1" s="1"/>
  <c r="L54" i="1" s="1"/>
  <c r="M54" i="1" s="1"/>
  <c r="C56" i="1"/>
  <c r="I55" i="1"/>
  <c r="J55" i="1" s="1"/>
  <c r="K55" i="1" s="1"/>
  <c r="F55" i="1"/>
  <c r="D55" i="1"/>
  <c r="E55" i="1" s="1"/>
  <c r="O50" i="1"/>
  <c r="G55" i="1" l="1"/>
  <c r="H55" i="1" s="1"/>
  <c r="L55" i="1" s="1"/>
  <c r="M55" i="1" s="1"/>
  <c r="C57" i="1"/>
  <c r="I56" i="1"/>
  <c r="J56" i="1" s="1"/>
  <c r="K56" i="1" s="1"/>
  <c r="F56" i="1"/>
  <c r="D56" i="1"/>
  <c r="E56" i="1" s="1"/>
  <c r="O51" i="1"/>
  <c r="C58" i="1" l="1"/>
  <c r="I57" i="1"/>
  <c r="J57" i="1" s="1"/>
  <c r="K57" i="1" s="1"/>
  <c r="F57" i="1"/>
  <c r="D57" i="1"/>
  <c r="E57" i="1" s="1"/>
  <c r="G56" i="1"/>
  <c r="H56" i="1" s="1"/>
  <c r="L56" i="1" s="1"/>
  <c r="M56" i="1" s="1"/>
  <c r="O52" i="1"/>
  <c r="G57" i="1" l="1"/>
  <c r="H57" i="1" s="1"/>
  <c r="L57" i="1" s="1"/>
  <c r="M57" i="1" s="1"/>
  <c r="C59" i="1"/>
  <c r="I58" i="1"/>
  <c r="J58" i="1" s="1"/>
  <c r="K58" i="1" s="1"/>
  <c r="F58" i="1"/>
  <c r="D58" i="1"/>
  <c r="E58" i="1" s="1"/>
  <c r="O53" i="1"/>
  <c r="G58" i="1" l="1"/>
  <c r="H58" i="1" s="1"/>
  <c r="L58" i="1" s="1"/>
  <c r="M58" i="1" s="1"/>
  <c r="C60" i="1"/>
  <c r="I59" i="1"/>
  <c r="J59" i="1" s="1"/>
  <c r="K59" i="1" s="1"/>
  <c r="D59" i="1"/>
  <c r="E59" i="1" s="1"/>
  <c r="F59" i="1"/>
  <c r="O54" i="1"/>
  <c r="C61" i="1" l="1"/>
  <c r="I60" i="1"/>
  <c r="J60" i="1" s="1"/>
  <c r="K60" i="1" s="1"/>
  <c r="F60" i="1"/>
  <c r="D60" i="1"/>
  <c r="E60" i="1" s="1"/>
  <c r="G59" i="1"/>
  <c r="H59" i="1" s="1"/>
  <c r="L59" i="1" s="1"/>
  <c r="M59" i="1" s="1"/>
  <c r="O55" i="1"/>
  <c r="G60" i="1" l="1"/>
  <c r="H60" i="1" s="1"/>
  <c r="L60" i="1" s="1"/>
  <c r="M60" i="1" s="1"/>
  <c r="C62" i="1"/>
  <c r="I61" i="1"/>
  <c r="J61" i="1" s="1"/>
  <c r="K61" i="1" s="1"/>
  <c r="F61" i="1"/>
  <c r="D61" i="1"/>
  <c r="E61" i="1" s="1"/>
  <c r="O56" i="1"/>
  <c r="G61" i="1" l="1"/>
  <c r="H61" i="1" s="1"/>
  <c r="L61" i="1" s="1"/>
  <c r="M61" i="1" s="1"/>
  <c r="O61" i="1" s="1"/>
  <c r="I62" i="1"/>
  <c r="J62" i="1" s="1"/>
  <c r="K62" i="1" s="1"/>
  <c r="F62" i="1"/>
  <c r="D62" i="1"/>
  <c r="E62" i="1" s="1"/>
  <c r="O57" i="1"/>
  <c r="G62" i="1" l="1"/>
  <c r="H62" i="1" s="1"/>
  <c r="L62" i="1" s="1"/>
  <c r="M62" i="1" s="1"/>
  <c r="O58" i="1"/>
  <c r="O62" i="1" l="1"/>
  <c r="O59" i="1"/>
  <c r="O60" i="1" l="1"/>
  <c r="O63" i="1" s="1"/>
  <c r="O5" i="1" s="1"/>
  <c r="AG62" i="1"/>
  <c r="AF62" i="1"/>
  <c r="AG65" i="1" l="1"/>
</calcChain>
</file>

<file path=xl/sharedStrings.xml><?xml version="1.0" encoding="utf-8"?>
<sst xmlns="http://schemas.openxmlformats.org/spreadsheetml/2006/main" count="41" uniqueCount="40">
  <si>
    <t>Age</t>
  </si>
  <si>
    <t>Government</t>
  </si>
  <si>
    <t>Time that Money</t>
  </si>
  <si>
    <t>Difference</t>
  </si>
  <si>
    <t>Value of That Years</t>
  </si>
  <si>
    <t>KIWISAVER CALCULATOR</t>
  </si>
  <si>
    <t>Portion of Wages Placed in Kiwisaver</t>
  </si>
  <si>
    <t>Wage</t>
  </si>
  <si>
    <t>Received</t>
  </si>
  <si>
    <t>Total</t>
  </si>
  <si>
    <t xml:space="preserve">Effective </t>
  </si>
  <si>
    <t>Tax Rate</t>
  </si>
  <si>
    <t>Contribution</t>
  </si>
  <si>
    <t>Projected Kiwisaver Fund Return</t>
  </si>
  <si>
    <t>Total Contributions</t>
  </si>
  <si>
    <t>At Year End</t>
  </si>
  <si>
    <t>Is In Fund (Yrs)</t>
  </si>
  <si>
    <t>Employer contributions made</t>
  </si>
  <si>
    <t>Employer</t>
  </si>
  <si>
    <t>Net Employer</t>
  </si>
  <si>
    <t>ESCT Rate</t>
  </si>
  <si>
    <t>Total Tax</t>
  </si>
  <si>
    <t>Paid</t>
  </si>
  <si>
    <t>Gross KiwiSaver</t>
  </si>
  <si>
    <t xml:space="preserve">Contribution </t>
  </si>
  <si>
    <t>Less Tax</t>
  </si>
  <si>
    <t>Employee Contribution</t>
  </si>
  <si>
    <t>Employer Contributions</t>
  </si>
  <si>
    <t>Gross Employer</t>
  </si>
  <si>
    <t>Contributions</t>
  </si>
  <si>
    <t>Net Contibution</t>
  </si>
  <si>
    <t>to Fund</t>
  </si>
  <si>
    <t>Starting Wage</t>
  </si>
  <si>
    <t>Wages</t>
  </si>
  <si>
    <t>Superannuation</t>
  </si>
  <si>
    <t>Contribution Tax</t>
  </si>
  <si>
    <t>PAYE Rates</t>
  </si>
  <si>
    <t>Contribution at Age 67</t>
  </si>
  <si>
    <t>Value of Funds</t>
  </si>
  <si>
    <t>At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</si>
</sst>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5" fontId="3" fillId="0" borderId="15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5" fontId="3" fillId="0" borderId="17" xfId="2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0" xfId="0" quotePrefix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0" fontId="2" fillId="0" borderId="4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2" borderId="21" xfId="1" applyNumberFormat="1" applyFont="1" applyFill="1" applyBorder="1" applyAlignment="1">
      <alignment vertical="center"/>
    </xf>
    <xf numFmtId="10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showGridLines="0" tabSelected="1" view="pageLayout" zoomScaleNormal="100" zoomScaleSheetLayoutView="100" workbookViewId="0">
      <selection activeCell="G7" sqref="G7"/>
    </sheetView>
  </sheetViews>
  <sheetFormatPr defaultColWidth="9.109375" defaultRowHeight="12" x14ac:dyDescent="0.25"/>
  <cols>
    <col min="1" max="1" width="9.109375" style="9"/>
    <col min="2" max="2" width="3.6640625" style="9" customWidth="1"/>
    <col min="3" max="3" width="8.5546875" style="9" bestFit="1" customWidth="1"/>
    <col min="4" max="4" width="8.5546875" style="9" customWidth="1"/>
    <col min="5" max="5" width="8.109375" style="9" bestFit="1" customWidth="1"/>
    <col min="6" max="6" width="13.6640625" style="9" customWidth="1"/>
    <col min="7" max="7" width="8.109375" style="9" customWidth="1"/>
    <col min="8" max="8" width="12.6640625" style="9" customWidth="1"/>
    <col min="9" max="9" width="13.5546875" style="9" customWidth="1"/>
    <col min="10" max="10" width="13.109375" style="9" customWidth="1"/>
    <col min="11" max="11" width="11.44140625" style="9" customWidth="1"/>
    <col min="12" max="12" width="13.44140625" style="9" customWidth="1"/>
    <col min="13" max="13" width="15.33203125" style="9" customWidth="1"/>
    <col min="14" max="14" width="14.109375" style="9" customWidth="1"/>
    <col min="15" max="15" width="17.109375" style="5" customWidth="1"/>
    <col min="16" max="16" width="2.109375" style="9" customWidth="1"/>
    <col min="17" max="20" width="11.44140625" style="4" customWidth="1"/>
    <col min="21" max="25" width="10.88671875" style="2" customWidth="1"/>
    <col min="26" max="27" width="12.109375" style="3" customWidth="1"/>
    <col min="28" max="28" width="13" style="3" customWidth="1"/>
    <col min="29" max="29" width="3.6640625" style="4" customWidth="1"/>
    <col min="30" max="30" width="13.44140625" style="2" bestFit="1" customWidth="1"/>
    <col min="31" max="31" width="13.88671875" style="2" customWidth="1"/>
    <col min="32" max="32" width="12.88671875" style="4" bestFit="1" customWidth="1"/>
    <col min="33" max="33" width="11.6640625" style="4" customWidth="1"/>
    <col min="34" max="16384" width="9.109375" style="4"/>
  </cols>
  <sheetData>
    <row r="1" spans="1:31" x14ac:dyDescent="0.2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  <c r="S1" s="1"/>
      <c r="T1" s="1"/>
    </row>
    <row r="2" spans="1:31" ht="12.6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1" x14ac:dyDescent="0.25">
      <c r="A3" s="5"/>
      <c r="B3" s="5"/>
      <c r="C3" s="6"/>
      <c r="D3" s="7" t="s">
        <v>32</v>
      </c>
      <c r="E3" s="5"/>
      <c r="F3" s="5"/>
      <c r="G3" s="8">
        <v>40000</v>
      </c>
      <c r="H3" s="5"/>
      <c r="I3" s="57" t="s">
        <v>20</v>
      </c>
      <c r="J3" s="59"/>
      <c r="K3" s="57" t="s">
        <v>36</v>
      </c>
      <c r="L3" s="58"/>
      <c r="M3" s="59"/>
      <c r="O3" s="50" t="s">
        <v>38</v>
      </c>
    </row>
    <row r="4" spans="1:31" x14ac:dyDescent="0.25">
      <c r="A4" s="5"/>
      <c r="B4" s="5"/>
      <c r="C4" s="6"/>
      <c r="D4" s="7" t="s">
        <v>6</v>
      </c>
      <c r="F4" s="5"/>
      <c r="G4" s="10">
        <v>0.03</v>
      </c>
      <c r="H4" s="5"/>
      <c r="I4" s="11">
        <v>16800</v>
      </c>
      <c r="J4" s="12">
        <v>0.105</v>
      </c>
      <c r="K4" s="11">
        <v>0</v>
      </c>
      <c r="L4" s="13">
        <v>14000</v>
      </c>
      <c r="M4" s="12">
        <v>0.105</v>
      </c>
      <c r="O4" s="51" t="s">
        <v>39</v>
      </c>
    </row>
    <row r="5" spans="1:31" x14ac:dyDescent="0.25">
      <c r="C5" s="6"/>
      <c r="D5" s="7" t="s">
        <v>17</v>
      </c>
      <c r="F5" s="5"/>
      <c r="G5" s="10">
        <v>0.03</v>
      </c>
      <c r="H5" s="5"/>
      <c r="I5" s="11">
        <v>57600</v>
      </c>
      <c r="J5" s="12">
        <v>0.17499999999999999</v>
      </c>
      <c r="K5" s="11">
        <f>L4</f>
        <v>14000</v>
      </c>
      <c r="L5" s="13">
        <v>48000</v>
      </c>
      <c r="M5" s="12">
        <v>0.17499999999999999</v>
      </c>
      <c r="O5" s="54">
        <f>O63</f>
        <v>1728664.3701635159</v>
      </c>
    </row>
    <row r="6" spans="1:31" x14ac:dyDescent="0.25">
      <c r="C6" s="6"/>
      <c r="D6" s="7" t="s">
        <v>13</v>
      </c>
      <c r="G6" s="55">
        <v>0.08</v>
      </c>
      <c r="I6" s="11">
        <v>84000</v>
      </c>
      <c r="J6" s="12">
        <v>0.3</v>
      </c>
      <c r="K6" s="11">
        <f t="shared" ref="K6:K7" si="0">L5</f>
        <v>48000</v>
      </c>
      <c r="L6" s="13">
        <v>70000</v>
      </c>
      <c r="M6" s="12">
        <v>0.3</v>
      </c>
      <c r="O6" s="52"/>
    </row>
    <row r="7" spans="1:31" ht="12.6" thickBot="1" x14ac:dyDescent="0.3">
      <c r="D7" s="5"/>
      <c r="H7" s="5"/>
      <c r="I7" s="14">
        <v>84001</v>
      </c>
      <c r="J7" s="15">
        <v>0.33</v>
      </c>
      <c r="K7" s="14">
        <f t="shared" si="0"/>
        <v>70000</v>
      </c>
      <c r="L7" s="16">
        <v>100000000</v>
      </c>
      <c r="M7" s="15">
        <v>0.33</v>
      </c>
      <c r="O7" s="53"/>
    </row>
    <row r="9" spans="1:31" s="9" customFormat="1" x14ac:dyDescent="0.3">
      <c r="A9" s="64" t="s">
        <v>33</v>
      </c>
      <c r="B9" s="66"/>
      <c r="C9" s="66"/>
      <c r="D9" s="66"/>
      <c r="E9" s="67"/>
      <c r="F9" s="64" t="s">
        <v>26</v>
      </c>
      <c r="G9" s="66"/>
      <c r="H9" s="67"/>
      <c r="I9" s="64" t="s">
        <v>27</v>
      </c>
      <c r="J9" s="66"/>
      <c r="K9" s="66"/>
      <c r="L9" s="17"/>
      <c r="M9" s="17"/>
      <c r="N9" s="18"/>
      <c r="O9" s="19"/>
      <c r="P9" s="20"/>
    </row>
    <row r="10" spans="1:31" s="9" customFormat="1" x14ac:dyDescent="0.3">
      <c r="A10" s="21" t="s">
        <v>0</v>
      </c>
      <c r="B10" s="5"/>
      <c r="C10" s="5" t="s">
        <v>7</v>
      </c>
      <c r="D10" s="5" t="s">
        <v>21</v>
      </c>
      <c r="E10" s="5" t="s">
        <v>10</v>
      </c>
      <c r="F10" s="21" t="s">
        <v>23</v>
      </c>
      <c r="G10" s="5" t="s">
        <v>25</v>
      </c>
      <c r="H10" s="22" t="s">
        <v>30</v>
      </c>
      <c r="I10" s="5" t="s">
        <v>28</v>
      </c>
      <c r="J10" s="5" t="s">
        <v>18</v>
      </c>
      <c r="K10" s="5" t="s">
        <v>19</v>
      </c>
      <c r="L10" s="23" t="s">
        <v>1</v>
      </c>
      <c r="M10" s="23" t="s">
        <v>14</v>
      </c>
      <c r="N10" s="21" t="s">
        <v>2</v>
      </c>
      <c r="O10" s="21" t="s">
        <v>4</v>
      </c>
      <c r="P10" s="24"/>
      <c r="Q10" s="5"/>
      <c r="R10" s="5"/>
      <c r="S10" s="5"/>
      <c r="T10" s="5"/>
    </row>
    <row r="11" spans="1:31" s="9" customFormat="1" x14ac:dyDescent="0.3">
      <c r="A11" s="21"/>
      <c r="B11" s="5"/>
      <c r="C11" s="5" t="s">
        <v>8</v>
      </c>
      <c r="D11" s="5" t="s">
        <v>22</v>
      </c>
      <c r="E11" s="5" t="s">
        <v>11</v>
      </c>
      <c r="F11" s="21" t="s">
        <v>24</v>
      </c>
      <c r="G11" s="5"/>
      <c r="H11" s="22" t="s">
        <v>31</v>
      </c>
      <c r="I11" s="5" t="s">
        <v>29</v>
      </c>
      <c r="J11" s="5" t="s">
        <v>34</v>
      </c>
      <c r="K11" s="5" t="s">
        <v>29</v>
      </c>
      <c r="L11" s="23" t="s">
        <v>12</v>
      </c>
      <c r="M11" s="23" t="s">
        <v>15</v>
      </c>
      <c r="N11" s="21" t="s">
        <v>16</v>
      </c>
      <c r="O11" s="21" t="s">
        <v>37</v>
      </c>
      <c r="P11" s="24"/>
      <c r="Q11" s="5"/>
      <c r="R11" s="5"/>
      <c r="S11" s="5"/>
      <c r="T11" s="5"/>
    </row>
    <row r="12" spans="1:31" s="9" customFormat="1" x14ac:dyDescent="0.3">
      <c r="A12" s="21"/>
      <c r="B12" s="5"/>
      <c r="C12" s="5"/>
      <c r="D12" s="5"/>
      <c r="E12" s="5"/>
      <c r="F12" s="21" t="str">
        <f>"at "&amp;TEXT($G$4,"#%")</f>
        <v>at 3%</v>
      </c>
      <c r="G12" s="5"/>
      <c r="H12" s="22"/>
      <c r="I12" s="5"/>
      <c r="J12" s="5" t="s">
        <v>35</v>
      </c>
      <c r="K12" s="5"/>
      <c r="L12" s="25"/>
      <c r="M12" s="23"/>
      <c r="N12" s="21"/>
      <c r="O12" s="48">
        <f>G6</f>
        <v>0.08</v>
      </c>
      <c r="P12" s="26"/>
      <c r="Q12" s="27"/>
      <c r="R12" s="27"/>
      <c r="S12" s="27"/>
      <c r="T12" s="27"/>
    </row>
    <row r="13" spans="1:31" x14ac:dyDescent="0.25">
      <c r="A13" s="28">
        <v>18</v>
      </c>
      <c r="C13" s="13">
        <f>G3</f>
        <v>40000</v>
      </c>
      <c r="D13" s="13">
        <f t="shared" ref="D13:D44" si="1">(MIN($L$4,$C13)*$M$4)+(MAX(MIN($C13,$L$5)-$K$5,0)*$M$5)+(MAX(MIN($C13,$L$6)-$K$6,0)*$M$6)+(MAX(MIN($C13,$L$7)-$K$7,0)*$M$7)</f>
        <v>6020</v>
      </c>
      <c r="E13" s="29">
        <f>D13/C13</f>
        <v>0.15049999999999999</v>
      </c>
      <c r="F13" s="30">
        <f t="shared" ref="F13:F44" si="2">C13*$G$4</f>
        <v>1200</v>
      </c>
      <c r="G13" s="13">
        <f>F13*E13</f>
        <v>180.6</v>
      </c>
      <c r="H13" s="31">
        <f>F13-G13</f>
        <v>1019.4</v>
      </c>
      <c r="I13" s="13">
        <f t="shared" ref="I13:I44" si="3">C13*$G$5</f>
        <v>1200</v>
      </c>
      <c r="J13" s="13">
        <f>I13*(IF(($C13+$I13)&lt;=$I$4,$J$4,IF(($C13+$I13)&lt;=$I$5,$J$5,IF(($C13+$I13)&lt;=$I$6,$J$6,$J$7))))</f>
        <v>210</v>
      </c>
      <c r="K13" s="13">
        <f>I13-J13</f>
        <v>990</v>
      </c>
      <c r="L13" s="32">
        <f t="shared" ref="L13:L44" si="4">MIN(0.5*H13,521.43)</f>
        <v>509.7</v>
      </c>
      <c r="M13" s="32">
        <f t="shared" ref="M13:M44" si="5">H13+K13+L13</f>
        <v>2519.1</v>
      </c>
      <c r="N13" s="28">
        <f t="shared" ref="N13:N22" si="6">A$62-A13</f>
        <v>49</v>
      </c>
      <c r="O13" s="33">
        <f t="shared" ref="O13:O44" si="7">-FV($O$12,N13,0,M13,0)</f>
        <v>109398.01118711203</v>
      </c>
      <c r="P13" s="31"/>
      <c r="Q13" s="34"/>
      <c r="R13" s="34"/>
      <c r="S13" s="34"/>
      <c r="T13" s="34"/>
      <c r="U13" s="4"/>
      <c r="V13" s="4"/>
      <c r="W13" s="4"/>
      <c r="X13" s="4"/>
      <c r="Y13" s="4"/>
      <c r="Z13" s="4"/>
      <c r="AA13" s="4"/>
      <c r="AB13" s="4"/>
      <c r="AD13" s="4"/>
      <c r="AE13" s="4"/>
    </row>
    <row r="14" spans="1:31" x14ac:dyDescent="0.25">
      <c r="A14" s="28">
        <f>A13+1</f>
        <v>19</v>
      </c>
      <c r="C14" s="13">
        <f>C13+1000</f>
        <v>41000</v>
      </c>
      <c r="D14" s="13">
        <f t="shared" si="1"/>
        <v>6195</v>
      </c>
      <c r="E14" s="29">
        <f t="shared" ref="E14:E62" si="8">D14/C14</f>
        <v>0.15109756097560975</v>
      </c>
      <c r="F14" s="30">
        <f t="shared" si="2"/>
        <v>1230</v>
      </c>
      <c r="G14" s="13">
        <f t="shared" ref="G14:G62" si="9">F14*E14</f>
        <v>185.85</v>
      </c>
      <c r="H14" s="31">
        <f t="shared" ref="H14:H62" si="10">F14-G14</f>
        <v>1044.1500000000001</v>
      </c>
      <c r="I14" s="13">
        <f t="shared" si="3"/>
        <v>1230</v>
      </c>
      <c r="J14" s="13">
        <f t="shared" ref="J14:J45" si="11">I14*(IF($C14+I14&lt;=$I$4,$J$4,IF($C14&lt;=$I$5,$J$5,IF($C14&lt;=$I$6,$J$6,$J$7))))</f>
        <v>215.25</v>
      </c>
      <c r="K14" s="13">
        <f t="shared" ref="K14:K62" si="12">I14-J14</f>
        <v>1014.75</v>
      </c>
      <c r="L14" s="32">
        <f t="shared" si="4"/>
        <v>521.42999999999995</v>
      </c>
      <c r="M14" s="32">
        <f t="shared" si="5"/>
        <v>2580.33</v>
      </c>
      <c r="N14" s="28">
        <f t="shared" si="6"/>
        <v>48</v>
      </c>
      <c r="O14" s="33">
        <f t="shared" si="7"/>
        <v>103756.54819638729</v>
      </c>
      <c r="P14" s="31"/>
      <c r="Q14" s="34"/>
      <c r="R14" s="34"/>
      <c r="S14" s="34"/>
      <c r="T14" s="34"/>
      <c r="U14" s="4"/>
      <c r="V14" s="4"/>
      <c r="W14" s="4"/>
      <c r="X14" s="4"/>
      <c r="Y14" s="4"/>
      <c r="Z14" s="4"/>
      <c r="AA14" s="4"/>
      <c r="AB14" s="4"/>
      <c r="AD14" s="4"/>
      <c r="AE14" s="4"/>
    </row>
    <row r="15" spans="1:31" x14ac:dyDescent="0.25">
      <c r="A15" s="28">
        <f t="shared" ref="A15:A62" si="13">A14+1</f>
        <v>20</v>
      </c>
      <c r="C15" s="13">
        <f t="shared" ref="C15:C62" si="14">C14+1000</f>
        <v>42000</v>
      </c>
      <c r="D15" s="13">
        <f t="shared" si="1"/>
        <v>6370</v>
      </c>
      <c r="E15" s="29">
        <f t="shared" si="8"/>
        <v>0.15166666666666667</v>
      </c>
      <c r="F15" s="30">
        <f t="shared" si="2"/>
        <v>1260</v>
      </c>
      <c r="G15" s="13">
        <f t="shared" si="9"/>
        <v>191.1</v>
      </c>
      <c r="H15" s="31">
        <f t="shared" si="10"/>
        <v>1068.9000000000001</v>
      </c>
      <c r="I15" s="13">
        <f t="shared" si="3"/>
        <v>1260</v>
      </c>
      <c r="J15" s="13">
        <f t="shared" si="11"/>
        <v>220.5</v>
      </c>
      <c r="K15" s="13">
        <f t="shared" si="12"/>
        <v>1039.5</v>
      </c>
      <c r="L15" s="32">
        <f t="shared" si="4"/>
        <v>521.42999999999995</v>
      </c>
      <c r="M15" s="32">
        <f t="shared" si="5"/>
        <v>2629.83</v>
      </c>
      <c r="N15" s="28">
        <f t="shared" si="6"/>
        <v>47</v>
      </c>
      <c r="O15" s="33">
        <f t="shared" si="7"/>
        <v>97913.862561975358</v>
      </c>
      <c r="P15" s="31"/>
      <c r="Q15" s="34"/>
      <c r="R15" s="34"/>
      <c r="S15" s="34"/>
      <c r="T15" s="34"/>
      <c r="U15" s="4"/>
      <c r="V15" s="4"/>
      <c r="W15" s="4"/>
      <c r="X15" s="4"/>
      <c r="Y15" s="4"/>
      <c r="Z15" s="4"/>
      <c r="AA15" s="4"/>
      <c r="AB15" s="4"/>
      <c r="AD15" s="4"/>
      <c r="AE15" s="4"/>
    </row>
    <row r="16" spans="1:31" x14ac:dyDescent="0.25">
      <c r="A16" s="28">
        <f t="shared" si="13"/>
        <v>21</v>
      </c>
      <c r="C16" s="13">
        <f t="shared" si="14"/>
        <v>43000</v>
      </c>
      <c r="D16" s="13">
        <f t="shared" si="1"/>
        <v>6545</v>
      </c>
      <c r="E16" s="29">
        <f t="shared" si="8"/>
        <v>0.15220930232558139</v>
      </c>
      <c r="F16" s="30">
        <f t="shared" si="2"/>
        <v>1290</v>
      </c>
      <c r="G16" s="13">
        <f t="shared" si="9"/>
        <v>196.35</v>
      </c>
      <c r="H16" s="31">
        <f t="shared" si="10"/>
        <v>1093.6500000000001</v>
      </c>
      <c r="I16" s="13">
        <f t="shared" si="3"/>
        <v>1290</v>
      </c>
      <c r="J16" s="13">
        <f t="shared" si="11"/>
        <v>225.74999999999997</v>
      </c>
      <c r="K16" s="13">
        <f t="shared" si="12"/>
        <v>1064.25</v>
      </c>
      <c r="L16" s="32">
        <f t="shared" si="4"/>
        <v>521.42999999999995</v>
      </c>
      <c r="M16" s="32">
        <f t="shared" si="5"/>
        <v>2679.33</v>
      </c>
      <c r="N16" s="28">
        <f t="shared" si="6"/>
        <v>46</v>
      </c>
      <c r="O16" s="33">
        <f t="shared" si="7"/>
        <v>92367.451078085956</v>
      </c>
      <c r="P16" s="31"/>
      <c r="Q16" s="34"/>
      <c r="R16" s="34"/>
      <c r="S16" s="34"/>
      <c r="T16" s="34"/>
      <c r="U16" s="4"/>
      <c r="V16" s="4"/>
      <c r="W16" s="4"/>
      <c r="X16" s="4"/>
      <c r="Y16" s="4"/>
      <c r="Z16" s="4"/>
      <c r="AA16" s="4"/>
      <c r="AB16" s="4"/>
      <c r="AD16" s="4"/>
      <c r="AE16" s="4"/>
    </row>
    <row r="17" spans="1:31" x14ac:dyDescent="0.25">
      <c r="A17" s="28">
        <f t="shared" si="13"/>
        <v>22</v>
      </c>
      <c r="C17" s="13">
        <f t="shared" si="14"/>
        <v>44000</v>
      </c>
      <c r="D17" s="13">
        <f t="shared" si="1"/>
        <v>6720</v>
      </c>
      <c r="E17" s="29">
        <f t="shared" si="8"/>
        <v>0.15272727272727274</v>
      </c>
      <c r="F17" s="30">
        <f t="shared" si="2"/>
        <v>1320</v>
      </c>
      <c r="G17" s="13">
        <f t="shared" si="9"/>
        <v>201.60000000000002</v>
      </c>
      <c r="H17" s="31">
        <f t="shared" si="10"/>
        <v>1118.4000000000001</v>
      </c>
      <c r="I17" s="13">
        <f t="shared" si="3"/>
        <v>1320</v>
      </c>
      <c r="J17" s="13">
        <f t="shared" si="11"/>
        <v>230.99999999999997</v>
      </c>
      <c r="K17" s="13">
        <f t="shared" si="12"/>
        <v>1089</v>
      </c>
      <c r="L17" s="32">
        <f t="shared" si="4"/>
        <v>521.42999999999995</v>
      </c>
      <c r="M17" s="32">
        <f t="shared" si="5"/>
        <v>2728.83</v>
      </c>
      <c r="N17" s="28">
        <f t="shared" si="6"/>
        <v>45</v>
      </c>
      <c r="O17" s="33">
        <f t="shared" si="7"/>
        <v>87105.479909713904</v>
      </c>
      <c r="P17" s="31"/>
      <c r="Q17" s="34"/>
      <c r="R17" s="34"/>
      <c r="S17" s="34"/>
      <c r="T17" s="34"/>
      <c r="U17" s="4"/>
      <c r="V17" s="4"/>
      <c r="W17" s="4"/>
      <c r="X17" s="4"/>
      <c r="Y17" s="4"/>
      <c r="Z17" s="4"/>
      <c r="AA17" s="4"/>
      <c r="AB17" s="4"/>
      <c r="AD17" s="4"/>
      <c r="AE17" s="4"/>
    </row>
    <row r="18" spans="1:31" x14ac:dyDescent="0.25">
      <c r="A18" s="28">
        <f t="shared" si="13"/>
        <v>23</v>
      </c>
      <c r="C18" s="13">
        <f t="shared" si="14"/>
        <v>45000</v>
      </c>
      <c r="D18" s="13">
        <f t="shared" si="1"/>
        <v>6895</v>
      </c>
      <c r="E18" s="29">
        <f t="shared" si="8"/>
        <v>0.15322222222222223</v>
      </c>
      <c r="F18" s="30">
        <f t="shared" si="2"/>
        <v>1350</v>
      </c>
      <c r="G18" s="13">
        <f t="shared" si="9"/>
        <v>206.85000000000002</v>
      </c>
      <c r="H18" s="31">
        <f t="shared" si="10"/>
        <v>1143.1500000000001</v>
      </c>
      <c r="I18" s="13">
        <f t="shared" si="3"/>
        <v>1350</v>
      </c>
      <c r="J18" s="13">
        <f t="shared" si="11"/>
        <v>236.24999999999997</v>
      </c>
      <c r="K18" s="13">
        <f t="shared" si="12"/>
        <v>1113.75</v>
      </c>
      <c r="L18" s="32">
        <f t="shared" si="4"/>
        <v>521.42999999999995</v>
      </c>
      <c r="M18" s="32">
        <f t="shared" si="5"/>
        <v>2778.33</v>
      </c>
      <c r="N18" s="28">
        <f t="shared" si="6"/>
        <v>44</v>
      </c>
      <c r="O18" s="33">
        <f t="shared" si="7"/>
        <v>82116.242735679087</v>
      </c>
      <c r="P18" s="31"/>
      <c r="Q18" s="34"/>
      <c r="R18" s="34"/>
      <c r="S18" s="34"/>
      <c r="T18" s="34"/>
      <c r="U18" s="4"/>
      <c r="V18" s="4"/>
      <c r="W18" s="4"/>
      <c r="X18" s="4"/>
      <c r="Y18" s="4"/>
      <c r="Z18" s="4"/>
      <c r="AA18" s="4"/>
      <c r="AB18" s="4"/>
      <c r="AD18" s="4"/>
      <c r="AE18" s="4"/>
    </row>
    <row r="19" spans="1:31" x14ac:dyDescent="0.25">
      <c r="A19" s="28">
        <f t="shared" si="13"/>
        <v>24</v>
      </c>
      <c r="C19" s="13">
        <f t="shared" si="14"/>
        <v>46000</v>
      </c>
      <c r="D19" s="13">
        <f t="shared" si="1"/>
        <v>7070</v>
      </c>
      <c r="E19" s="29">
        <f t="shared" si="8"/>
        <v>0.15369565217391304</v>
      </c>
      <c r="F19" s="30">
        <f t="shared" si="2"/>
        <v>1380</v>
      </c>
      <c r="G19" s="13">
        <f t="shared" si="9"/>
        <v>212.1</v>
      </c>
      <c r="H19" s="31">
        <f t="shared" si="10"/>
        <v>1167.9000000000001</v>
      </c>
      <c r="I19" s="13">
        <f t="shared" si="3"/>
        <v>1380</v>
      </c>
      <c r="J19" s="13">
        <f t="shared" si="11"/>
        <v>241.49999999999997</v>
      </c>
      <c r="K19" s="13">
        <f t="shared" si="12"/>
        <v>1138.5</v>
      </c>
      <c r="L19" s="32">
        <f t="shared" si="4"/>
        <v>521.42999999999995</v>
      </c>
      <c r="M19" s="32">
        <f t="shared" si="5"/>
        <v>2827.83</v>
      </c>
      <c r="N19" s="28">
        <f t="shared" si="6"/>
        <v>43</v>
      </c>
      <c r="O19" s="33">
        <f t="shared" si="7"/>
        <v>77388.206789568692</v>
      </c>
      <c r="P19" s="31"/>
      <c r="Q19" s="34"/>
      <c r="R19" s="34"/>
      <c r="S19" s="34"/>
      <c r="T19" s="34"/>
      <c r="U19" s="4"/>
      <c r="V19" s="4"/>
      <c r="W19" s="4"/>
      <c r="X19" s="4"/>
      <c r="Y19" s="4"/>
      <c r="Z19" s="4"/>
      <c r="AA19" s="4"/>
      <c r="AB19" s="4"/>
      <c r="AD19" s="4"/>
      <c r="AE19" s="4"/>
    </row>
    <row r="20" spans="1:31" x14ac:dyDescent="0.25">
      <c r="A20" s="28">
        <f t="shared" si="13"/>
        <v>25</v>
      </c>
      <c r="C20" s="13">
        <f t="shared" si="14"/>
        <v>47000</v>
      </c>
      <c r="D20" s="13">
        <f t="shared" si="1"/>
        <v>7245</v>
      </c>
      <c r="E20" s="29">
        <f t="shared" si="8"/>
        <v>0.15414893617021277</v>
      </c>
      <c r="F20" s="30">
        <f t="shared" si="2"/>
        <v>1410</v>
      </c>
      <c r="G20" s="13">
        <f t="shared" si="9"/>
        <v>217.35000000000002</v>
      </c>
      <c r="H20" s="31">
        <f t="shared" si="10"/>
        <v>1192.6500000000001</v>
      </c>
      <c r="I20" s="13">
        <f t="shared" si="3"/>
        <v>1410</v>
      </c>
      <c r="J20" s="13">
        <f t="shared" si="11"/>
        <v>246.74999999999997</v>
      </c>
      <c r="K20" s="13">
        <f t="shared" si="12"/>
        <v>1163.25</v>
      </c>
      <c r="L20" s="32">
        <f t="shared" si="4"/>
        <v>521.42999999999995</v>
      </c>
      <c r="M20" s="32">
        <f t="shared" si="5"/>
        <v>2877.33</v>
      </c>
      <c r="N20" s="28">
        <f t="shared" si="6"/>
        <v>42</v>
      </c>
      <c r="O20" s="33">
        <f t="shared" si="7"/>
        <v>72910.051380134857</v>
      </c>
      <c r="P20" s="31"/>
      <c r="Q20" s="34"/>
      <c r="R20" s="34"/>
      <c r="S20" s="34"/>
      <c r="T20" s="34"/>
      <c r="U20" s="4"/>
      <c r="V20" s="4"/>
      <c r="W20" s="4"/>
      <c r="X20" s="4"/>
      <c r="Y20" s="4"/>
      <c r="Z20" s="4"/>
      <c r="AA20" s="4"/>
      <c r="AB20" s="4"/>
      <c r="AD20" s="4"/>
      <c r="AE20" s="4"/>
    </row>
    <row r="21" spans="1:31" x14ac:dyDescent="0.25">
      <c r="A21" s="28">
        <f t="shared" si="13"/>
        <v>26</v>
      </c>
      <c r="C21" s="13">
        <f t="shared" si="14"/>
        <v>48000</v>
      </c>
      <c r="D21" s="13">
        <f t="shared" si="1"/>
        <v>7420</v>
      </c>
      <c r="E21" s="29">
        <f t="shared" si="8"/>
        <v>0.15458333333333332</v>
      </c>
      <c r="F21" s="30">
        <f t="shared" si="2"/>
        <v>1440</v>
      </c>
      <c r="G21" s="13">
        <f t="shared" si="9"/>
        <v>222.6</v>
      </c>
      <c r="H21" s="31">
        <f t="shared" si="10"/>
        <v>1217.4000000000001</v>
      </c>
      <c r="I21" s="13">
        <f t="shared" si="3"/>
        <v>1440</v>
      </c>
      <c r="J21" s="13">
        <f t="shared" si="11"/>
        <v>251.99999999999997</v>
      </c>
      <c r="K21" s="13">
        <f t="shared" si="12"/>
        <v>1188</v>
      </c>
      <c r="L21" s="32">
        <f t="shared" si="4"/>
        <v>521.42999999999995</v>
      </c>
      <c r="M21" s="32">
        <f t="shared" si="5"/>
        <v>2926.83</v>
      </c>
      <c r="N21" s="28">
        <f t="shared" si="6"/>
        <v>41</v>
      </c>
      <c r="O21" s="33">
        <f t="shared" si="7"/>
        <v>68670.69975267713</v>
      </c>
      <c r="P21" s="31"/>
      <c r="Q21" s="34"/>
      <c r="R21" s="34"/>
      <c r="S21" s="34"/>
      <c r="T21" s="34"/>
      <c r="U21" s="4"/>
      <c r="V21" s="4"/>
      <c r="W21" s="4"/>
      <c r="X21" s="4"/>
      <c r="Y21" s="4"/>
      <c r="Z21" s="4"/>
      <c r="AA21" s="4"/>
      <c r="AB21" s="4"/>
      <c r="AD21" s="4"/>
      <c r="AE21" s="4"/>
    </row>
    <row r="22" spans="1:31" x14ac:dyDescent="0.25">
      <c r="A22" s="28">
        <f t="shared" si="13"/>
        <v>27</v>
      </c>
      <c r="C22" s="13">
        <f t="shared" si="14"/>
        <v>49000</v>
      </c>
      <c r="D22" s="13">
        <f t="shared" si="1"/>
        <v>7720</v>
      </c>
      <c r="E22" s="29">
        <f t="shared" si="8"/>
        <v>0.15755102040816327</v>
      </c>
      <c r="F22" s="30">
        <f t="shared" si="2"/>
        <v>1470</v>
      </c>
      <c r="G22" s="13">
        <f t="shared" si="9"/>
        <v>231.6</v>
      </c>
      <c r="H22" s="31">
        <f t="shared" si="10"/>
        <v>1238.4000000000001</v>
      </c>
      <c r="I22" s="13">
        <f t="shared" si="3"/>
        <v>1470</v>
      </c>
      <c r="J22" s="13">
        <f t="shared" si="11"/>
        <v>257.25</v>
      </c>
      <c r="K22" s="13">
        <f t="shared" si="12"/>
        <v>1212.75</v>
      </c>
      <c r="L22" s="32">
        <f t="shared" si="4"/>
        <v>521.42999999999995</v>
      </c>
      <c r="M22" s="32">
        <f t="shared" si="5"/>
        <v>2972.58</v>
      </c>
      <c r="N22" s="28">
        <f t="shared" si="6"/>
        <v>40</v>
      </c>
      <c r="O22" s="33">
        <f t="shared" si="7"/>
        <v>64577.878110957412</v>
      </c>
      <c r="P22" s="31"/>
      <c r="Q22" s="34"/>
      <c r="R22" s="34"/>
      <c r="S22" s="34"/>
      <c r="T22" s="34"/>
      <c r="U22" s="4"/>
      <c r="V22" s="4"/>
      <c r="W22" s="4"/>
      <c r="X22" s="4"/>
      <c r="Y22" s="4"/>
      <c r="Z22" s="4"/>
      <c r="AA22" s="4"/>
      <c r="AB22" s="4"/>
      <c r="AD22" s="4"/>
      <c r="AE22" s="4"/>
    </row>
    <row r="23" spans="1:31" x14ac:dyDescent="0.25">
      <c r="A23" s="28">
        <f>A22+1</f>
        <v>28</v>
      </c>
      <c r="C23" s="13">
        <f>C22+1000</f>
        <v>50000</v>
      </c>
      <c r="D23" s="13">
        <f t="shared" si="1"/>
        <v>8020</v>
      </c>
      <c r="E23" s="29">
        <f t="shared" si="8"/>
        <v>0.16039999999999999</v>
      </c>
      <c r="F23" s="30">
        <f t="shared" si="2"/>
        <v>1500</v>
      </c>
      <c r="G23" s="13">
        <f t="shared" si="9"/>
        <v>240.6</v>
      </c>
      <c r="H23" s="31">
        <f t="shared" si="10"/>
        <v>1259.4000000000001</v>
      </c>
      <c r="I23" s="13">
        <f t="shared" si="3"/>
        <v>1500</v>
      </c>
      <c r="J23" s="13">
        <f t="shared" si="11"/>
        <v>262.5</v>
      </c>
      <c r="K23" s="13">
        <f t="shared" si="12"/>
        <v>1237.5</v>
      </c>
      <c r="L23" s="32">
        <f t="shared" si="4"/>
        <v>521.42999999999995</v>
      </c>
      <c r="M23" s="32">
        <f t="shared" si="5"/>
        <v>3018.33</v>
      </c>
      <c r="N23" s="28">
        <f t="shared" ref="N23:N44" si="15">A$62-A23</f>
        <v>39</v>
      </c>
      <c r="O23" s="33">
        <f t="shared" si="7"/>
        <v>60714.606453181485</v>
      </c>
      <c r="P23" s="31"/>
      <c r="Q23" s="34"/>
      <c r="R23" s="34"/>
      <c r="S23" s="34"/>
      <c r="T23" s="34"/>
      <c r="U23" s="4"/>
      <c r="V23" s="4"/>
      <c r="W23" s="4"/>
      <c r="X23" s="4"/>
      <c r="Y23" s="4"/>
      <c r="Z23" s="4"/>
      <c r="AA23" s="4"/>
      <c r="AB23" s="4"/>
      <c r="AD23" s="4"/>
      <c r="AE23" s="4"/>
    </row>
    <row r="24" spans="1:31" x14ac:dyDescent="0.25">
      <c r="A24" s="28">
        <f t="shared" si="13"/>
        <v>29</v>
      </c>
      <c r="C24" s="13">
        <f t="shared" si="14"/>
        <v>51000</v>
      </c>
      <c r="D24" s="13">
        <f t="shared" si="1"/>
        <v>8320</v>
      </c>
      <c r="E24" s="29">
        <f t="shared" si="8"/>
        <v>0.16313725490196079</v>
      </c>
      <c r="F24" s="30">
        <f t="shared" si="2"/>
        <v>1530</v>
      </c>
      <c r="G24" s="13">
        <f t="shared" si="9"/>
        <v>249.60000000000002</v>
      </c>
      <c r="H24" s="31">
        <f t="shared" si="10"/>
        <v>1280.4000000000001</v>
      </c>
      <c r="I24" s="13">
        <f t="shared" si="3"/>
        <v>1530</v>
      </c>
      <c r="J24" s="13">
        <f t="shared" si="11"/>
        <v>267.75</v>
      </c>
      <c r="K24" s="13">
        <f t="shared" si="12"/>
        <v>1262.25</v>
      </c>
      <c r="L24" s="32">
        <f t="shared" si="4"/>
        <v>521.42999999999995</v>
      </c>
      <c r="M24" s="32">
        <f t="shared" si="5"/>
        <v>3064.08</v>
      </c>
      <c r="N24" s="28">
        <f t="shared" si="15"/>
        <v>38</v>
      </c>
      <c r="O24" s="33">
        <f t="shared" si="7"/>
        <v>57069.334557539951</v>
      </c>
      <c r="P24" s="31"/>
      <c r="Q24" s="34"/>
      <c r="R24" s="34"/>
      <c r="S24" s="34"/>
      <c r="T24" s="34"/>
      <c r="U24" s="4"/>
      <c r="V24" s="4"/>
      <c r="W24" s="4"/>
      <c r="X24" s="4"/>
      <c r="Y24" s="4"/>
      <c r="Z24" s="4"/>
      <c r="AA24" s="4"/>
      <c r="AB24" s="4"/>
      <c r="AD24" s="4"/>
      <c r="AE24" s="4"/>
    </row>
    <row r="25" spans="1:31" x14ac:dyDescent="0.25">
      <c r="A25" s="28">
        <f t="shared" si="13"/>
        <v>30</v>
      </c>
      <c r="C25" s="13">
        <f t="shared" si="14"/>
        <v>52000</v>
      </c>
      <c r="D25" s="13">
        <f t="shared" si="1"/>
        <v>8620</v>
      </c>
      <c r="E25" s="29">
        <f t="shared" si="8"/>
        <v>0.16576923076923078</v>
      </c>
      <c r="F25" s="30">
        <f t="shared" si="2"/>
        <v>1560</v>
      </c>
      <c r="G25" s="13">
        <f t="shared" si="9"/>
        <v>258.60000000000002</v>
      </c>
      <c r="H25" s="31">
        <f t="shared" si="10"/>
        <v>1301.4000000000001</v>
      </c>
      <c r="I25" s="13">
        <f t="shared" si="3"/>
        <v>1560</v>
      </c>
      <c r="J25" s="13">
        <f t="shared" si="11"/>
        <v>273</v>
      </c>
      <c r="K25" s="13">
        <f t="shared" si="12"/>
        <v>1287</v>
      </c>
      <c r="L25" s="32">
        <f t="shared" si="4"/>
        <v>521.42999999999995</v>
      </c>
      <c r="M25" s="32">
        <f t="shared" si="5"/>
        <v>3109.83</v>
      </c>
      <c r="N25" s="28">
        <f t="shared" si="15"/>
        <v>37</v>
      </c>
      <c r="O25" s="33">
        <f t="shared" si="7"/>
        <v>53630.963812675582</v>
      </c>
      <c r="P25" s="31"/>
      <c r="Q25" s="34"/>
      <c r="R25" s="34"/>
      <c r="S25" s="34"/>
      <c r="T25" s="34"/>
      <c r="U25" s="4"/>
      <c r="V25" s="4"/>
      <c r="W25" s="4"/>
      <c r="X25" s="4"/>
      <c r="Y25" s="4"/>
      <c r="Z25" s="4"/>
      <c r="AA25" s="4"/>
      <c r="AB25" s="4"/>
      <c r="AD25" s="4"/>
      <c r="AE25" s="4"/>
    </row>
    <row r="26" spans="1:31" x14ac:dyDescent="0.25">
      <c r="A26" s="28">
        <f t="shared" si="13"/>
        <v>31</v>
      </c>
      <c r="C26" s="13">
        <f t="shared" si="14"/>
        <v>53000</v>
      </c>
      <c r="D26" s="13">
        <f t="shared" si="1"/>
        <v>8920</v>
      </c>
      <c r="E26" s="29">
        <f t="shared" si="8"/>
        <v>0.16830188679245284</v>
      </c>
      <c r="F26" s="30">
        <f t="shared" si="2"/>
        <v>1590</v>
      </c>
      <c r="G26" s="13">
        <f t="shared" si="9"/>
        <v>267.60000000000002</v>
      </c>
      <c r="H26" s="31">
        <f t="shared" si="10"/>
        <v>1322.4</v>
      </c>
      <c r="I26" s="13">
        <f t="shared" si="3"/>
        <v>1590</v>
      </c>
      <c r="J26" s="13">
        <f t="shared" si="11"/>
        <v>278.25</v>
      </c>
      <c r="K26" s="13">
        <f t="shared" si="12"/>
        <v>1311.75</v>
      </c>
      <c r="L26" s="32">
        <f t="shared" si="4"/>
        <v>521.42999999999995</v>
      </c>
      <c r="M26" s="32">
        <f t="shared" si="5"/>
        <v>3155.58</v>
      </c>
      <c r="N26" s="28">
        <f t="shared" si="15"/>
        <v>36</v>
      </c>
      <c r="O26" s="33">
        <f t="shared" si="7"/>
        <v>50388.843688133842</v>
      </c>
      <c r="P26" s="31"/>
      <c r="Q26" s="34"/>
      <c r="R26" s="34"/>
      <c r="S26" s="34"/>
      <c r="T26" s="34"/>
      <c r="U26" s="4"/>
      <c r="V26" s="4"/>
      <c r="W26" s="4"/>
      <c r="X26" s="4"/>
      <c r="Y26" s="4"/>
      <c r="Z26" s="4"/>
      <c r="AA26" s="4"/>
      <c r="AB26" s="4"/>
      <c r="AD26" s="4"/>
      <c r="AE26" s="4"/>
    </row>
    <row r="27" spans="1:31" x14ac:dyDescent="0.25">
      <c r="A27" s="28">
        <f t="shared" si="13"/>
        <v>32</v>
      </c>
      <c r="C27" s="13">
        <f t="shared" si="14"/>
        <v>54000</v>
      </c>
      <c r="D27" s="13">
        <f t="shared" si="1"/>
        <v>9220</v>
      </c>
      <c r="E27" s="29">
        <f t="shared" si="8"/>
        <v>0.17074074074074075</v>
      </c>
      <c r="F27" s="30">
        <f t="shared" si="2"/>
        <v>1620</v>
      </c>
      <c r="G27" s="13">
        <f t="shared" si="9"/>
        <v>276.60000000000002</v>
      </c>
      <c r="H27" s="31">
        <f t="shared" si="10"/>
        <v>1343.4</v>
      </c>
      <c r="I27" s="13">
        <f t="shared" si="3"/>
        <v>1620</v>
      </c>
      <c r="J27" s="13">
        <f t="shared" si="11"/>
        <v>283.5</v>
      </c>
      <c r="K27" s="13">
        <f t="shared" si="12"/>
        <v>1336.5</v>
      </c>
      <c r="L27" s="32">
        <f t="shared" si="4"/>
        <v>521.42999999999995</v>
      </c>
      <c r="M27" s="32">
        <f t="shared" si="5"/>
        <v>3201.33</v>
      </c>
      <c r="N27" s="28">
        <f t="shared" si="15"/>
        <v>35</v>
      </c>
      <c r="O27" s="33">
        <f t="shared" si="7"/>
        <v>47332.766249737237</v>
      </c>
      <c r="P27" s="31"/>
      <c r="Q27" s="34"/>
      <c r="R27" s="34"/>
      <c r="S27" s="34"/>
      <c r="T27" s="34"/>
      <c r="U27" s="4"/>
      <c r="V27" s="4"/>
      <c r="W27" s="4"/>
      <c r="X27" s="4"/>
      <c r="Y27" s="4"/>
      <c r="Z27" s="4"/>
      <c r="AA27" s="4"/>
      <c r="AB27" s="4"/>
      <c r="AD27" s="4"/>
      <c r="AE27" s="4"/>
    </row>
    <row r="28" spans="1:31" x14ac:dyDescent="0.25">
      <c r="A28" s="28">
        <f t="shared" si="13"/>
        <v>33</v>
      </c>
      <c r="C28" s="13">
        <f t="shared" si="14"/>
        <v>55000</v>
      </c>
      <c r="D28" s="13">
        <f t="shared" si="1"/>
        <v>9520</v>
      </c>
      <c r="E28" s="29">
        <f t="shared" si="8"/>
        <v>0.1730909090909091</v>
      </c>
      <c r="F28" s="30">
        <f t="shared" si="2"/>
        <v>1650</v>
      </c>
      <c r="G28" s="13">
        <f t="shared" si="9"/>
        <v>285.60000000000002</v>
      </c>
      <c r="H28" s="31">
        <f t="shared" si="10"/>
        <v>1364.4</v>
      </c>
      <c r="I28" s="13">
        <f t="shared" si="3"/>
        <v>1650</v>
      </c>
      <c r="J28" s="13">
        <f t="shared" si="11"/>
        <v>288.75</v>
      </c>
      <c r="K28" s="13">
        <f t="shared" si="12"/>
        <v>1361.25</v>
      </c>
      <c r="L28" s="32">
        <f t="shared" si="4"/>
        <v>521.42999999999995</v>
      </c>
      <c r="M28" s="32">
        <f t="shared" si="5"/>
        <v>3247.08</v>
      </c>
      <c r="N28" s="28">
        <f t="shared" si="15"/>
        <v>34</v>
      </c>
      <c r="O28" s="33">
        <f t="shared" si="7"/>
        <v>44452.959028891106</v>
      </c>
      <c r="P28" s="31"/>
      <c r="Q28" s="34"/>
      <c r="R28" s="34"/>
      <c r="S28" s="34"/>
      <c r="T28" s="34"/>
      <c r="U28" s="4"/>
      <c r="V28" s="4"/>
      <c r="W28" s="4"/>
      <c r="X28" s="4"/>
      <c r="Y28" s="4"/>
      <c r="Z28" s="4"/>
      <c r="AA28" s="4"/>
      <c r="AB28" s="4"/>
      <c r="AD28" s="4"/>
      <c r="AE28" s="4"/>
    </row>
    <row r="29" spans="1:31" x14ac:dyDescent="0.25">
      <c r="A29" s="28">
        <f t="shared" si="13"/>
        <v>34</v>
      </c>
      <c r="C29" s="13">
        <f t="shared" si="14"/>
        <v>56000</v>
      </c>
      <c r="D29" s="13">
        <f t="shared" si="1"/>
        <v>9820</v>
      </c>
      <c r="E29" s="29">
        <f t="shared" si="8"/>
        <v>0.17535714285714285</v>
      </c>
      <c r="F29" s="30">
        <f t="shared" si="2"/>
        <v>1680</v>
      </c>
      <c r="G29" s="13">
        <f t="shared" si="9"/>
        <v>294.59999999999997</v>
      </c>
      <c r="H29" s="31">
        <f t="shared" si="10"/>
        <v>1385.4</v>
      </c>
      <c r="I29" s="13">
        <f t="shared" si="3"/>
        <v>1680</v>
      </c>
      <c r="J29" s="13">
        <f t="shared" si="11"/>
        <v>294</v>
      </c>
      <c r="K29" s="13">
        <f t="shared" si="12"/>
        <v>1386</v>
      </c>
      <c r="L29" s="32">
        <f t="shared" si="4"/>
        <v>521.42999999999995</v>
      </c>
      <c r="M29" s="32">
        <f t="shared" si="5"/>
        <v>3292.83</v>
      </c>
      <c r="N29" s="28">
        <f t="shared" si="15"/>
        <v>33</v>
      </c>
      <c r="O29" s="33">
        <f t="shared" si="7"/>
        <v>41740.076519776718</v>
      </c>
      <c r="P29" s="31"/>
      <c r="Q29" s="34"/>
      <c r="R29" s="34"/>
      <c r="S29" s="34"/>
      <c r="T29" s="34"/>
      <c r="U29" s="4"/>
      <c r="V29" s="4"/>
      <c r="W29" s="4"/>
      <c r="X29" s="4"/>
      <c r="Y29" s="4"/>
      <c r="Z29" s="4"/>
      <c r="AA29" s="4"/>
      <c r="AB29" s="4"/>
      <c r="AD29" s="4"/>
      <c r="AE29" s="4"/>
    </row>
    <row r="30" spans="1:31" x14ac:dyDescent="0.25">
      <c r="A30" s="28">
        <f t="shared" si="13"/>
        <v>35</v>
      </c>
      <c r="C30" s="13">
        <f t="shared" si="14"/>
        <v>57000</v>
      </c>
      <c r="D30" s="13">
        <f t="shared" si="1"/>
        <v>10120</v>
      </c>
      <c r="E30" s="29">
        <f t="shared" si="8"/>
        <v>0.17754385964912281</v>
      </c>
      <c r="F30" s="30">
        <f t="shared" si="2"/>
        <v>1710</v>
      </c>
      <c r="G30" s="13">
        <f t="shared" si="9"/>
        <v>303.60000000000002</v>
      </c>
      <c r="H30" s="31">
        <f t="shared" si="10"/>
        <v>1406.4</v>
      </c>
      <c r="I30" s="13">
        <f t="shared" si="3"/>
        <v>1710</v>
      </c>
      <c r="J30" s="13">
        <f t="shared" si="11"/>
        <v>299.25</v>
      </c>
      <c r="K30" s="13">
        <f t="shared" si="12"/>
        <v>1410.75</v>
      </c>
      <c r="L30" s="32">
        <f t="shared" si="4"/>
        <v>521.42999999999995</v>
      </c>
      <c r="M30" s="32">
        <f t="shared" si="5"/>
        <v>3338.58</v>
      </c>
      <c r="N30" s="28">
        <f t="shared" si="15"/>
        <v>32</v>
      </c>
      <c r="O30" s="33">
        <f t="shared" si="7"/>
        <v>39185.190546833503</v>
      </c>
      <c r="P30" s="31"/>
      <c r="Q30" s="34">
        <f>SUM(O13:O30)</f>
        <v>1250719.1725590611</v>
      </c>
      <c r="R30" s="34"/>
      <c r="S30" s="34"/>
      <c r="T30" s="34"/>
      <c r="U30" s="4"/>
      <c r="V30" s="4"/>
      <c r="W30" s="4"/>
      <c r="X30" s="4"/>
      <c r="Y30" s="4"/>
      <c r="Z30" s="4"/>
      <c r="AA30" s="4"/>
      <c r="AB30" s="4"/>
      <c r="AD30" s="4"/>
      <c r="AE30" s="4"/>
    </row>
    <row r="31" spans="1:31" x14ac:dyDescent="0.25">
      <c r="A31" s="28">
        <f t="shared" si="13"/>
        <v>36</v>
      </c>
      <c r="C31" s="13">
        <f t="shared" si="14"/>
        <v>58000</v>
      </c>
      <c r="D31" s="13">
        <f t="shared" si="1"/>
        <v>10420</v>
      </c>
      <c r="E31" s="29">
        <f t="shared" si="8"/>
        <v>0.17965517241379311</v>
      </c>
      <c r="F31" s="30">
        <f t="shared" si="2"/>
        <v>1740</v>
      </c>
      <c r="G31" s="13">
        <f t="shared" si="9"/>
        <v>312.60000000000002</v>
      </c>
      <c r="H31" s="31">
        <f t="shared" si="10"/>
        <v>1427.4</v>
      </c>
      <c r="I31" s="13">
        <f t="shared" si="3"/>
        <v>1740</v>
      </c>
      <c r="J31" s="13">
        <f t="shared" si="11"/>
        <v>522</v>
      </c>
      <c r="K31" s="13">
        <f t="shared" si="12"/>
        <v>1218</v>
      </c>
      <c r="L31" s="32">
        <f t="shared" si="4"/>
        <v>521.42999999999995</v>
      </c>
      <c r="M31" s="32">
        <f t="shared" si="5"/>
        <v>3166.83</v>
      </c>
      <c r="N31" s="28">
        <f t="shared" si="15"/>
        <v>31</v>
      </c>
      <c r="O31" s="33">
        <f t="shared" si="7"/>
        <v>34416.061613306418</v>
      </c>
      <c r="P31" s="31"/>
      <c r="Q31" s="34"/>
      <c r="R31" s="34"/>
      <c r="S31" s="34"/>
      <c r="T31" s="34"/>
      <c r="U31" s="4"/>
      <c r="V31" s="4"/>
      <c r="W31" s="4"/>
      <c r="X31" s="4"/>
      <c r="Y31" s="4"/>
      <c r="Z31" s="4"/>
      <c r="AA31" s="4"/>
      <c r="AB31" s="4"/>
      <c r="AD31" s="4"/>
      <c r="AE31" s="4"/>
    </row>
    <row r="32" spans="1:31" x14ac:dyDescent="0.25">
      <c r="A32" s="28">
        <f t="shared" si="13"/>
        <v>37</v>
      </c>
      <c r="C32" s="13">
        <f t="shared" si="14"/>
        <v>59000</v>
      </c>
      <c r="D32" s="13">
        <f t="shared" si="1"/>
        <v>10720</v>
      </c>
      <c r="E32" s="29">
        <f t="shared" si="8"/>
        <v>0.18169491525423728</v>
      </c>
      <c r="F32" s="30">
        <f t="shared" si="2"/>
        <v>1770</v>
      </c>
      <c r="G32" s="13">
        <f t="shared" si="9"/>
        <v>321.59999999999997</v>
      </c>
      <c r="H32" s="31">
        <f t="shared" si="10"/>
        <v>1448.4</v>
      </c>
      <c r="I32" s="13">
        <f t="shared" si="3"/>
        <v>1770</v>
      </c>
      <c r="J32" s="13">
        <f t="shared" si="11"/>
        <v>531</v>
      </c>
      <c r="K32" s="13">
        <f t="shared" si="12"/>
        <v>1239</v>
      </c>
      <c r="L32" s="32">
        <f t="shared" si="4"/>
        <v>521.42999999999995</v>
      </c>
      <c r="M32" s="32">
        <f t="shared" si="5"/>
        <v>3208.83</v>
      </c>
      <c r="N32" s="28">
        <f t="shared" si="15"/>
        <v>30</v>
      </c>
      <c r="O32" s="33">
        <f t="shared" si="7"/>
        <v>32289.355305365541</v>
      </c>
      <c r="P32" s="31"/>
      <c r="Q32" s="34"/>
      <c r="R32" s="34"/>
      <c r="S32" s="34"/>
      <c r="T32" s="34"/>
      <c r="U32" s="4"/>
      <c r="V32" s="4"/>
      <c r="W32" s="4"/>
      <c r="X32" s="4"/>
      <c r="Y32" s="4"/>
      <c r="Z32" s="4"/>
      <c r="AA32" s="4"/>
      <c r="AB32" s="4"/>
      <c r="AD32" s="4"/>
      <c r="AE32" s="4"/>
    </row>
    <row r="33" spans="1:31" x14ac:dyDescent="0.25">
      <c r="A33" s="28">
        <f t="shared" si="13"/>
        <v>38</v>
      </c>
      <c r="C33" s="13">
        <f t="shared" si="14"/>
        <v>60000</v>
      </c>
      <c r="D33" s="13">
        <f t="shared" si="1"/>
        <v>11020</v>
      </c>
      <c r="E33" s="29">
        <f t="shared" si="8"/>
        <v>0.18366666666666667</v>
      </c>
      <c r="F33" s="30">
        <f t="shared" si="2"/>
        <v>1800</v>
      </c>
      <c r="G33" s="13">
        <f t="shared" si="9"/>
        <v>330.6</v>
      </c>
      <c r="H33" s="31">
        <f t="shared" si="10"/>
        <v>1469.4</v>
      </c>
      <c r="I33" s="13">
        <f t="shared" si="3"/>
        <v>1800</v>
      </c>
      <c r="J33" s="13">
        <f t="shared" si="11"/>
        <v>540</v>
      </c>
      <c r="K33" s="13">
        <f t="shared" si="12"/>
        <v>1260</v>
      </c>
      <c r="L33" s="32">
        <f t="shared" si="4"/>
        <v>521.42999999999995</v>
      </c>
      <c r="M33" s="32">
        <f t="shared" si="5"/>
        <v>3250.83</v>
      </c>
      <c r="N33" s="28">
        <f t="shared" si="15"/>
        <v>29</v>
      </c>
      <c r="O33" s="33">
        <f t="shared" si="7"/>
        <v>30288.876754357982</v>
      </c>
      <c r="P33" s="31"/>
      <c r="Q33" s="34"/>
      <c r="R33" s="34"/>
      <c r="S33" s="34"/>
      <c r="T33" s="34"/>
      <c r="U33" s="4"/>
      <c r="V33" s="4"/>
      <c r="W33" s="4"/>
      <c r="X33" s="4"/>
      <c r="Y33" s="4"/>
      <c r="Z33" s="4"/>
      <c r="AA33" s="4"/>
      <c r="AB33" s="4"/>
      <c r="AD33" s="4"/>
      <c r="AE33" s="4"/>
    </row>
    <row r="34" spans="1:31" x14ac:dyDescent="0.25">
      <c r="A34" s="28">
        <f t="shared" si="13"/>
        <v>39</v>
      </c>
      <c r="C34" s="13">
        <f t="shared" si="14"/>
        <v>61000</v>
      </c>
      <c r="D34" s="13">
        <f t="shared" si="1"/>
        <v>11320</v>
      </c>
      <c r="E34" s="29">
        <f t="shared" si="8"/>
        <v>0.18557377049180329</v>
      </c>
      <c r="F34" s="30">
        <f t="shared" si="2"/>
        <v>1830</v>
      </c>
      <c r="G34" s="13">
        <f t="shared" si="9"/>
        <v>339.6</v>
      </c>
      <c r="H34" s="31">
        <f t="shared" si="10"/>
        <v>1490.4</v>
      </c>
      <c r="I34" s="13">
        <f t="shared" si="3"/>
        <v>1830</v>
      </c>
      <c r="J34" s="13">
        <f t="shared" si="11"/>
        <v>549</v>
      </c>
      <c r="K34" s="13">
        <f t="shared" si="12"/>
        <v>1281</v>
      </c>
      <c r="L34" s="32">
        <f t="shared" si="4"/>
        <v>521.42999999999995</v>
      </c>
      <c r="M34" s="32">
        <f t="shared" si="5"/>
        <v>3292.83</v>
      </c>
      <c r="N34" s="28">
        <f t="shared" si="15"/>
        <v>28</v>
      </c>
      <c r="O34" s="33">
        <f t="shared" si="7"/>
        <v>28407.594722263122</v>
      </c>
      <c r="P34" s="31"/>
      <c r="Q34" s="34"/>
      <c r="R34" s="34"/>
      <c r="S34" s="34"/>
      <c r="T34" s="34"/>
      <c r="U34" s="4"/>
      <c r="V34" s="4"/>
      <c r="W34" s="4"/>
      <c r="X34" s="4"/>
      <c r="Y34" s="4"/>
      <c r="Z34" s="4"/>
      <c r="AA34" s="4"/>
      <c r="AB34" s="4"/>
      <c r="AD34" s="4"/>
      <c r="AE34" s="4"/>
    </row>
    <row r="35" spans="1:31" x14ac:dyDescent="0.25">
      <c r="A35" s="28">
        <f t="shared" si="13"/>
        <v>40</v>
      </c>
      <c r="C35" s="13">
        <f t="shared" si="14"/>
        <v>62000</v>
      </c>
      <c r="D35" s="13">
        <f t="shared" si="1"/>
        <v>11620</v>
      </c>
      <c r="E35" s="29">
        <f t="shared" si="8"/>
        <v>0.18741935483870967</v>
      </c>
      <c r="F35" s="30">
        <f t="shared" si="2"/>
        <v>1860</v>
      </c>
      <c r="G35" s="13">
        <f t="shared" si="9"/>
        <v>348.59999999999997</v>
      </c>
      <c r="H35" s="31">
        <f t="shared" si="10"/>
        <v>1511.4</v>
      </c>
      <c r="I35" s="13">
        <f t="shared" si="3"/>
        <v>1860</v>
      </c>
      <c r="J35" s="13">
        <f t="shared" si="11"/>
        <v>558</v>
      </c>
      <c r="K35" s="13">
        <f t="shared" si="12"/>
        <v>1302</v>
      </c>
      <c r="L35" s="32">
        <f t="shared" si="4"/>
        <v>521.42999999999995</v>
      </c>
      <c r="M35" s="32">
        <f t="shared" si="5"/>
        <v>3334.83</v>
      </c>
      <c r="N35" s="28">
        <f t="shared" si="15"/>
        <v>27</v>
      </c>
      <c r="O35" s="33">
        <f t="shared" si="7"/>
        <v>26638.827028232474</v>
      </c>
      <c r="P35" s="31"/>
      <c r="Q35" s="34"/>
      <c r="R35" s="34"/>
      <c r="S35" s="34"/>
      <c r="T35" s="34"/>
      <c r="U35" s="4"/>
      <c r="V35" s="4"/>
      <c r="W35" s="4"/>
      <c r="X35" s="4"/>
      <c r="Y35" s="4"/>
      <c r="Z35" s="4"/>
      <c r="AA35" s="4"/>
      <c r="AB35" s="4"/>
      <c r="AD35" s="4"/>
      <c r="AE35" s="4"/>
    </row>
    <row r="36" spans="1:31" x14ac:dyDescent="0.25">
      <c r="A36" s="28">
        <f t="shared" si="13"/>
        <v>41</v>
      </c>
      <c r="C36" s="13">
        <f t="shared" si="14"/>
        <v>63000</v>
      </c>
      <c r="D36" s="13">
        <f t="shared" si="1"/>
        <v>11920</v>
      </c>
      <c r="E36" s="29">
        <f t="shared" si="8"/>
        <v>0.18920634920634921</v>
      </c>
      <c r="F36" s="30">
        <f t="shared" si="2"/>
        <v>1890</v>
      </c>
      <c r="G36" s="13">
        <f t="shared" si="9"/>
        <v>357.6</v>
      </c>
      <c r="H36" s="31">
        <f t="shared" si="10"/>
        <v>1532.4</v>
      </c>
      <c r="I36" s="13">
        <f t="shared" si="3"/>
        <v>1890</v>
      </c>
      <c r="J36" s="13">
        <f t="shared" si="11"/>
        <v>567</v>
      </c>
      <c r="K36" s="13">
        <f t="shared" si="12"/>
        <v>1323</v>
      </c>
      <c r="L36" s="32">
        <f t="shared" si="4"/>
        <v>521.42999999999995</v>
      </c>
      <c r="M36" s="32">
        <f t="shared" si="5"/>
        <v>3376.83</v>
      </c>
      <c r="N36" s="28">
        <f t="shared" si="15"/>
        <v>26</v>
      </c>
      <c r="O36" s="33">
        <f t="shared" si="7"/>
        <v>24976.227416597245</v>
      </c>
      <c r="P36" s="31"/>
      <c r="Q36" s="34"/>
      <c r="R36" s="34"/>
      <c r="S36" s="34"/>
      <c r="T36" s="34"/>
      <c r="U36" s="4"/>
      <c r="V36" s="4"/>
      <c r="W36" s="4"/>
      <c r="X36" s="4"/>
      <c r="Y36" s="4"/>
      <c r="Z36" s="4"/>
      <c r="AA36" s="4"/>
      <c r="AB36" s="4"/>
      <c r="AD36" s="4"/>
      <c r="AE36" s="4"/>
    </row>
    <row r="37" spans="1:31" x14ac:dyDescent="0.25">
      <c r="A37" s="28">
        <f t="shared" si="13"/>
        <v>42</v>
      </c>
      <c r="C37" s="13">
        <f t="shared" si="14"/>
        <v>64000</v>
      </c>
      <c r="D37" s="13">
        <f t="shared" si="1"/>
        <v>12220</v>
      </c>
      <c r="E37" s="29">
        <f t="shared" si="8"/>
        <v>0.19093750000000001</v>
      </c>
      <c r="F37" s="30">
        <f t="shared" si="2"/>
        <v>1920</v>
      </c>
      <c r="G37" s="13">
        <f t="shared" si="9"/>
        <v>366.6</v>
      </c>
      <c r="H37" s="31">
        <f t="shared" si="10"/>
        <v>1553.4</v>
      </c>
      <c r="I37" s="13">
        <f t="shared" si="3"/>
        <v>1920</v>
      </c>
      <c r="J37" s="13">
        <f t="shared" si="11"/>
        <v>576</v>
      </c>
      <c r="K37" s="13">
        <f t="shared" si="12"/>
        <v>1344</v>
      </c>
      <c r="L37" s="32">
        <f t="shared" si="4"/>
        <v>521.42999999999995</v>
      </c>
      <c r="M37" s="32">
        <f t="shared" si="5"/>
        <v>3418.83</v>
      </c>
      <c r="N37" s="28">
        <f t="shared" si="15"/>
        <v>25</v>
      </c>
      <c r="O37" s="33">
        <f t="shared" si="7"/>
        <v>23413.772455090515</v>
      </c>
      <c r="P37" s="31"/>
      <c r="Q37" s="34"/>
      <c r="R37" s="34"/>
      <c r="S37" s="34"/>
      <c r="T37" s="34"/>
      <c r="U37" s="4"/>
      <c r="V37" s="4"/>
      <c r="W37" s="4"/>
      <c r="X37" s="4"/>
      <c r="Y37" s="4"/>
      <c r="Z37" s="4"/>
      <c r="AA37" s="4"/>
      <c r="AB37" s="4"/>
      <c r="AD37" s="4"/>
      <c r="AE37" s="4"/>
    </row>
    <row r="38" spans="1:31" x14ac:dyDescent="0.25">
      <c r="A38" s="28">
        <f t="shared" si="13"/>
        <v>43</v>
      </c>
      <c r="C38" s="13">
        <f t="shared" si="14"/>
        <v>65000</v>
      </c>
      <c r="D38" s="13">
        <f t="shared" si="1"/>
        <v>12520</v>
      </c>
      <c r="E38" s="29">
        <f t="shared" si="8"/>
        <v>0.1926153846153846</v>
      </c>
      <c r="F38" s="30">
        <f t="shared" si="2"/>
        <v>1950</v>
      </c>
      <c r="G38" s="13">
        <f t="shared" si="9"/>
        <v>375.59999999999997</v>
      </c>
      <c r="H38" s="31">
        <f t="shared" si="10"/>
        <v>1574.4</v>
      </c>
      <c r="I38" s="13">
        <f t="shared" si="3"/>
        <v>1950</v>
      </c>
      <c r="J38" s="13">
        <f t="shared" si="11"/>
        <v>585</v>
      </c>
      <c r="K38" s="13">
        <f t="shared" si="12"/>
        <v>1365</v>
      </c>
      <c r="L38" s="32">
        <f t="shared" si="4"/>
        <v>521.42999999999995</v>
      </c>
      <c r="M38" s="32">
        <f t="shared" si="5"/>
        <v>3460.83</v>
      </c>
      <c r="N38" s="28">
        <f t="shared" si="15"/>
        <v>24</v>
      </c>
      <c r="O38" s="33">
        <f t="shared" si="7"/>
        <v>21945.748530862707</v>
      </c>
      <c r="P38" s="31"/>
      <c r="Q38" s="34"/>
      <c r="R38" s="34"/>
      <c r="S38" s="34"/>
      <c r="T38" s="34"/>
      <c r="U38" s="4"/>
      <c r="V38" s="4"/>
      <c r="W38" s="4"/>
      <c r="X38" s="4"/>
      <c r="Y38" s="4"/>
      <c r="Z38" s="4"/>
      <c r="AA38" s="4"/>
      <c r="AB38" s="4"/>
      <c r="AD38" s="4"/>
      <c r="AE38" s="4"/>
    </row>
    <row r="39" spans="1:31" x14ac:dyDescent="0.25">
      <c r="A39" s="28">
        <f t="shared" si="13"/>
        <v>44</v>
      </c>
      <c r="C39" s="13">
        <f t="shared" si="14"/>
        <v>66000</v>
      </c>
      <c r="D39" s="13">
        <f t="shared" si="1"/>
        <v>12820</v>
      </c>
      <c r="E39" s="29">
        <f t="shared" si="8"/>
        <v>0.19424242424242424</v>
      </c>
      <c r="F39" s="30">
        <f t="shared" si="2"/>
        <v>1980</v>
      </c>
      <c r="G39" s="13">
        <f t="shared" si="9"/>
        <v>384.6</v>
      </c>
      <c r="H39" s="31">
        <f t="shared" si="10"/>
        <v>1595.4</v>
      </c>
      <c r="I39" s="13">
        <f t="shared" si="3"/>
        <v>1980</v>
      </c>
      <c r="J39" s="13">
        <f t="shared" si="11"/>
        <v>594</v>
      </c>
      <c r="K39" s="13">
        <f t="shared" si="12"/>
        <v>1386</v>
      </c>
      <c r="L39" s="32">
        <f t="shared" si="4"/>
        <v>521.42999999999995</v>
      </c>
      <c r="M39" s="32">
        <f t="shared" si="5"/>
        <v>3502.83</v>
      </c>
      <c r="N39" s="28">
        <f t="shared" si="15"/>
        <v>23</v>
      </c>
      <c r="O39" s="33">
        <f t="shared" si="7"/>
        <v>20566.739001691472</v>
      </c>
      <c r="P39" s="31"/>
      <c r="Q39" s="34"/>
      <c r="R39" s="34"/>
      <c r="S39" s="34"/>
      <c r="T39" s="34"/>
      <c r="U39" s="4"/>
      <c r="V39" s="4"/>
      <c r="W39" s="4"/>
      <c r="X39" s="4"/>
      <c r="Y39" s="4"/>
      <c r="Z39" s="4"/>
      <c r="AA39" s="4"/>
      <c r="AB39" s="4"/>
      <c r="AD39" s="4"/>
      <c r="AE39" s="4"/>
    </row>
    <row r="40" spans="1:31" x14ac:dyDescent="0.25">
      <c r="A40" s="28">
        <f t="shared" si="13"/>
        <v>45</v>
      </c>
      <c r="C40" s="13">
        <f t="shared" si="14"/>
        <v>67000</v>
      </c>
      <c r="D40" s="13">
        <f t="shared" si="1"/>
        <v>13120</v>
      </c>
      <c r="E40" s="29">
        <f t="shared" si="8"/>
        <v>0.19582089552238807</v>
      </c>
      <c r="F40" s="30">
        <f t="shared" si="2"/>
        <v>2010</v>
      </c>
      <c r="G40" s="13">
        <f t="shared" si="9"/>
        <v>393.6</v>
      </c>
      <c r="H40" s="31">
        <f t="shared" si="10"/>
        <v>1616.4</v>
      </c>
      <c r="I40" s="13">
        <f t="shared" si="3"/>
        <v>2010</v>
      </c>
      <c r="J40" s="13">
        <f t="shared" si="11"/>
        <v>603</v>
      </c>
      <c r="K40" s="13">
        <f t="shared" si="12"/>
        <v>1407</v>
      </c>
      <c r="L40" s="32">
        <f t="shared" si="4"/>
        <v>521.42999999999995</v>
      </c>
      <c r="M40" s="32">
        <f t="shared" si="5"/>
        <v>3544.83</v>
      </c>
      <c r="N40" s="28">
        <f t="shared" si="15"/>
        <v>22</v>
      </c>
      <c r="O40" s="33">
        <f t="shared" si="7"/>
        <v>19271.611550746635</v>
      </c>
      <c r="P40" s="31"/>
      <c r="Q40" s="34"/>
      <c r="R40" s="34"/>
      <c r="S40" s="34"/>
      <c r="T40" s="34"/>
      <c r="U40" s="4"/>
      <c r="V40" s="4"/>
      <c r="W40" s="4"/>
      <c r="X40" s="4"/>
      <c r="Y40" s="4"/>
      <c r="Z40" s="4"/>
      <c r="AA40" s="4"/>
      <c r="AB40" s="4"/>
      <c r="AD40" s="4"/>
      <c r="AE40" s="4"/>
    </row>
    <row r="41" spans="1:31" x14ac:dyDescent="0.25">
      <c r="A41" s="28">
        <f t="shared" si="13"/>
        <v>46</v>
      </c>
      <c r="C41" s="13">
        <f t="shared" si="14"/>
        <v>68000</v>
      </c>
      <c r="D41" s="13">
        <f t="shared" si="1"/>
        <v>13420</v>
      </c>
      <c r="E41" s="29">
        <f t="shared" si="8"/>
        <v>0.19735294117647059</v>
      </c>
      <c r="F41" s="30">
        <f t="shared" si="2"/>
        <v>2040</v>
      </c>
      <c r="G41" s="13">
        <f t="shared" si="9"/>
        <v>402.6</v>
      </c>
      <c r="H41" s="31">
        <f t="shared" si="10"/>
        <v>1637.4</v>
      </c>
      <c r="I41" s="13">
        <f t="shared" si="3"/>
        <v>2040</v>
      </c>
      <c r="J41" s="13">
        <f t="shared" si="11"/>
        <v>612</v>
      </c>
      <c r="K41" s="13">
        <f t="shared" si="12"/>
        <v>1428</v>
      </c>
      <c r="L41" s="32">
        <f t="shared" si="4"/>
        <v>521.42999999999995</v>
      </c>
      <c r="M41" s="32">
        <f t="shared" si="5"/>
        <v>3586.83</v>
      </c>
      <c r="N41" s="28">
        <f t="shared" si="15"/>
        <v>21</v>
      </c>
      <c r="O41" s="33">
        <f t="shared" si="7"/>
        <v>18055.505785254849</v>
      </c>
      <c r="P41" s="31"/>
      <c r="Q41" s="34"/>
      <c r="R41" s="34"/>
      <c r="S41" s="34"/>
      <c r="T41" s="34"/>
      <c r="U41" s="4"/>
      <c r="V41" s="4"/>
      <c r="W41" s="4"/>
      <c r="X41" s="4"/>
      <c r="Y41" s="4"/>
      <c r="Z41" s="4"/>
      <c r="AA41" s="4"/>
      <c r="AB41" s="4"/>
      <c r="AD41" s="4"/>
      <c r="AE41" s="4"/>
    </row>
    <row r="42" spans="1:31" x14ac:dyDescent="0.25">
      <c r="A42" s="28">
        <f>A41+1</f>
        <v>47</v>
      </c>
      <c r="C42" s="13">
        <f>C41+1000</f>
        <v>69000</v>
      </c>
      <c r="D42" s="13">
        <f t="shared" si="1"/>
        <v>13720</v>
      </c>
      <c r="E42" s="29">
        <f t="shared" si="8"/>
        <v>0.19884057971014493</v>
      </c>
      <c r="F42" s="30">
        <f t="shared" si="2"/>
        <v>2070</v>
      </c>
      <c r="G42" s="13">
        <f t="shared" si="9"/>
        <v>411.6</v>
      </c>
      <c r="H42" s="31">
        <f t="shared" si="10"/>
        <v>1658.4</v>
      </c>
      <c r="I42" s="13">
        <f t="shared" si="3"/>
        <v>2070</v>
      </c>
      <c r="J42" s="13">
        <f t="shared" si="11"/>
        <v>621</v>
      </c>
      <c r="K42" s="13">
        <f t="shared" si="12"/>
        <v>1449</v>
      </c>
      <c r="L42" s="32">
        <f t="shared" si="4"/>
        <v>521.42999999999995</v>
      </c>
      <c r="M42" s="32">
        <f t="shared" si="5"/>
        <v>3628.83</v>
      </c>
      <c r="N42" s="28">
        <f t="shared" si="15"/>
        <v>20</v>
      </c>
      <c r="O42" s="33">
        <f t="shared" si="7"/>
        <v>16913.821112314679</v>
      </c>
      <c r="P42" s="31"/>
      <c r="Q42" s="34"/>
      <c r="R42" s="34"/>
      <c r="S42" s="34"/>
      <c r="T42" s="34"/>
      <c r="U42" s="4"/>
      <c r="V42" s="4"/>
      <c r="W42" s="4"/>
      <c r="X42" s="4"/>
      <c r="Y42" s="4"/>
      <c r="Z42" s="4"/>
      <c r="AA42" s="4"/>
      <c r="AB42" s="4"/>
      <c r="AD42" s="4"/>
      <c r="AE42" s="4"/>
    </row>
    <row r="43" spans="1:31" x14ac:dyDescent="0.25">
      <c r="A43" s="28">
        <f t="shared" si="13"/>
        <v>48</v>
      </c>
      <c r="C43" s="13">
        <f t="shared" si="14"/>
        <v>70000</v>
      </c>
      <c r="D43" s="13">
        <f t="shared" si="1"/>
        <v>14020</v>
      </c>
      <c r="E43" s="29">
        <f t="shared" si="8"/>
        <v>0.20028571428571429</v>
      </c>
      <c r="F43" s="30">
        <f t="shared" si="2"/>
        <v>2100</v>
      </c>
      <c r="G43" s="13">
        <f t="shared" si="9"/>
        <v>420.6</v>
      </c>
      <c r="H43" s="31">
        <f t="shared" si="10"/>
        <v>1679.4</v>
      </c>
      <c r="I43" s="13">
        <f t="shared" si="3"/>
        <v>2100</v>
      </c>
      <c r="J43" s="13">
        <f t="shared" si="11"/>
        <v>630</v>
      </c>
      <c r="K43" s="13">
        <f t="shared" si="12"/>
        <v>1470</v>
      </c>
      <c r="L43" s="32">
        <f t="shared" si="4"/>
        <v>521.42999999999995</v>
      </c>
      <c r="M43" s="32">
        <f t="shared" si="5"/>
        <v>3670.83</v>
      </c>
      <c r="N43" s="28">
        <f t="shared" si="15"/>
        <v>19</v>
      </c>
      <c r="O43" s="33">
        <f t="shared" si="7"/>
        <v>15842.204918848473</v>
      </c>
      <c r="P43" s="31"/>
      <c r="Q43" s="34"/>
      <c r="R43" s="34"/>
      <c r="S43" s="34"/>
      <c r="T43" s="34"/>
      <c r="U43" s="4"/>
      <c r="V43" s="4"/>
      <c r="W43" s="4"/>
      <c r="X43" s="4"/>
      <c r="Y43" s="4"/>
      <c r="Z43" s="4"/>
      <c r="AA43" s="4"/>
      <c r="AB43" s="4"/>
      <c r="AD43" s="4"/>
      <c r="AE43" s="4"/>
    </row>
    <row r="44" spans="1:31" x14ac:dyDescent="0.25">
      <c r="A44" s="28">
        <f t="shared" si="13"/>
        <v>49</v>
      </c>
      <c r="C44" s="13">
        <f t="shared" si="14"/>
        <v>71000</v>
      </c>
      <c r="D44" s="13">
        <f t="shared" si="1"/>
        <v>14350</v>
      </c>
      <c r="E44" s="29">
        <f t="shared" si="8"/>
        <v>0.20211267605633804</v>
      </c>
      <c r="F44" s="30">
        <f t="shared" si="2"/>
        <v>2130</v>
      </c>
      <c r="G44" s="13">
        <f t="shared" si="9"/>
        <v>430.5</v>
      </c>
      <c r="H44" s="31">
        <f t="shared" si="10"/>
        <v>1699.5</v>
      </c>
      <c r="I44" s="13">
        <f t="shared" si="3"/>
        <v>2130</v>
      </c>
      <c r="J44" s="13">
        <f t="shared" si="11"/>
        <v>639</v>
      </c>
      <c r="K44" s="13">
        <f t="shared" si="12"/>
        <v>1491</v>
      </c>
      <c r="L44" s="32">
        <f t="shared" si="4"/>
        <v>521.42999999999995</v>
      </c>
      <c r="M44" s="32">
        <f t="shared" si="5"/>
        <v>3711.93</v>
      </c>
      <c r="N44" s="28">
        <f t="shared" si="15"/>
        <v>18</v>
      </c>
      <c r="O44" s="33">
        <f t="shared" si="7"/>
        <v>14832.944659609529</v>
      </c>
      <c r="P44" s="31"/>
      <c r="Q44" s="34"/>
      <c r="R44" s="34"/>
      <c r="S44" s="34"/>
      <c r="T44" s="34"/>
      <c r="U44" s="4"/>
      <c r="V44" s="4"/>
      <c r="W44" s="4"/>
      <c r="X44" s="4"/>
      <c r="Y44" s="4"/>
      <c r="Z44" s="4"/>
      <c r="AA44" s="4"/>
      <c r="AB44" s="4"/>
      <c r="AD44" s="4"/>
      <c r="AE44" s="4"/>
    </row>
    <row r="45" spans="1:31" x14ac:dyDescent="0.25">
      <c r="A45" s="28">
        <f t="shared" si="13"/>
        <v>50</v>
      </c>
      <c r="C45" s="13">
        <f t="shared" si="14"/>
        <v>72000</v>
      </c>
      <c r="D45" s="13">
        <f t="shared" ref="D45:D62" si="16">(MIN($L$4,$C45)*$M$4)+(MAX(MIN($C45,$L$5)-$K$5,0)*$M$5)+(MAX(MIN($C45,$L$6)-$K$6,0)*$M$6)+(MAX(MIN($C45,$L$7)-$K$7,0)*$M$7)</f>
        <v>14680</v>
      </c>
      <c r="E45" s="29">
        <f t="shared" si="8"/>
        <v>0.2038888888888889</v>
      </c>
      <c r="F45" s="30">
        <f t="shared" ref="F45:F62" si="17">C45*$G$4</f>
        <v>2160</v>
      </c>
      <c r="G45" s="13">
        <f t="shared" si="9"/>
        <v>440.40000000000003</v>
      </c>
      <c r="H45" s="31">
        <f t="shared" si="10"/>
        <v>1719.6</v>
      </c>
      <c r="I45" s="13">
        <f t="shared" ref="I45:I62" si="18">C45*$G$5</f>
        <v>2160</v>
      </c>
      <c r="J45" s="13">
        <f t="shared" si="11"/>
        <v>648</v>
      </c>
      <c r="K45" s="13">
        <f t="shared" si="12"/>
        <v>1512</v>
      </c>
      <c r="L45" s="32">
        <f t="shared" ref="L45:L62" si="19">MIN(0.5*H45,521.43)</f>
        <v>521.42999999999995</v>
      </c>
      <c r="M45" s="32">
        <f t="shared" ref="M45:M62" si="20">H45+K45+L45</f>
        <v>3753.0299999999997</v>
      </c>
      <c r="N45" s="28">
        <f t="shared" ref="N45:N62" si="21">A$62-A45</f>
        <v>17</v>
      </c>
      <c r="O45" s="33">
        <f t="shared" ref="O45:O62" si="22">-FV($O$12,N45,0,M45,0)</f>
        <v>13886.278760209285</v>
      </c>
      <c r="P45" s="31"/>
      <c r="Q45" s="34"/>
      <c r="R45" s="34"/>
      <c r="S45" s="34"/>
      <c r="T45" s="34"/>
      <c r="U45" s="4"/>
      <c r="V45" s="4"/>
      <c r="W45" s="4"/>
      <c r="X45" s="4"/>
      <c r="Y45" s="4"/>
      <c r="Z45" s="4"/>
      <c r="AA45" s="4"/>
      <c r="AB45" s="4"/>
      <c r="AD45" s="4"/>
      <c r="AE45" s="4"/>
    </row>
    <row r="46" spans="1:31" x14ac:dyDescent="0.25">
      <c r="A46" s="28">
        <f t="shared" si="13"/>
        <v>51</v>
      </c>
      <c r="C46" s="13">
        <f t="shared" si="14"/>
        <v>73000</v>
      </c>
      <c r="D46" s="13">
        <f t="shared" si="16"/>
        <v>15010</v>
      </c>
      <c r="E46" s="29">
        <f t="shared" si="8"/>
        <v>0.20561643835616439</v>
      </c>
      <c r="F46" s="30">
        <f t="shared" si="17"/>
        <v>2190</v>
      </c>
      <c r="G46" s="13">
        <f t="shared" si="9"/>
        <v>450.3</v>
      </c>
      <c r="H46" s="31">
        <f t="shared" si="10"/>
        <v>1739.7</v>
      </c>
      <c r="I46" s="13">
        <f t="shared" si="18"/>
        <v>2190</v>
      </c>
      <c r="J46" s="13">
        <f t="shared" ref="J46:J62" si="23">I46*(IF($C46+I46&lt;=$I$4,$J$4,IF($C46&lt;=$I$5,$J$5,IF($C46&lt;=$I$6,$J$6,$J$7))))</f>
        <v>657</v>
      </c>
      <c r="K46" s="13">
        <f t="shared" si="12"/>
        <v>1533</v>
      </c>
      <c r="L46" s="32">
        <f t="shared" si="19"/>
        <v>521.42999999999995</v>
      </c>
      <c r="M46" s="32">
        <f t="shared" si="20"/>
        <v>3794.1299999999997</v>
      </c>
      <c r="N46" s="28">
        <f t="shared" si="21"/>
        <v>16</v>
      </c>
      <c r="O46" s="33">
        <f t="shared" si="22"/>
        <v>12998.471761353334</v>
      </c>
      <c r="P46" s="31"/>
      <c r="Q46" s="34"/>
      <c r="R46" s="34"/>
      <c r="S46" s="34"/>
      <c r="T46" s="34"/>
      <c r="U46" s="4"/>
      <c r="V46" s="4"/>
      <c r="W46" s="4"/>
      <c r="X46" s="4"/>
      <c r="Y46" s="4"/>
      <c r="Z46" s="4"/>
      <c r="AA46" s="4"/>
      <c r="AB46" s="4"/>
      <c r="AD46" s="4"/>
      <c r="AE46" s="4"/>
    </row>
    <row r="47" spans="1:31" x14ac:dyDescent="0.25">
      <c r="A47" s="28">
        <f t="shared" si="13"/>
        <v>52</v>
      </c>
      <c r="C47" s="13">
        <f t="shared" si="14"/>
        <v>74000</v>
      </c>
      <c r="D47" s="13">
        <f t="shared" si="16"/>
        <v>15340</v>
      </c>
      <c r="E47" s="29">
        <f t="shared" si="8"/>
        <v>0.20729729729729729</v>
      </c>
      <c r="F47" s="30">
        <f t="shared" si="17"/>
        <v>2220</v>
      </c>
      <c r="G47" s="13">
        <f t="shared" si="9"/>
        <v>460.2</v>
      </c>
      <c r="H47" s="31">
        <f t="shared" si="10"/>
        <v>1759.8</v>
      </c>
      <c r="I47" s="13">
        <f t="shared" si="18"/>
        <v>2220</v>
      </c>
      <c r="J47" s="13">
        <f t="shared" si="23"/>
        <v>666</v>
      </c>
      <c r="K47" s="13">
        <f t="shared" si="12"/>
        <v>1554</v>
      </c>
      <c r="L47" s="32">
        <f t="shared" si="19"/>
        <v>521.42999999999995</v>
      </c>
      <c r="M47" s="32">
        <f t="shared" si="20"/>
        <v>3835.23</v>
      </c>
      <c r="N47" s="28">
        <f t="shared" si="21"/>
        <v>15</v>
      </c>
      <c r="O47" s="33">
        <f t="shared" si="22"/>
        <v>12165.998151846637</v>
      </c>
      <c r="P47" s="31"/>
      <c r="Q47" s="34"/>
      <c r="R47" s="34"/>
      <c r="S47" s="34"/>
      <c r="T47" s="34"/>
      <c r="U47" s="4"/>
      <c r="V47" s="4"/>
      <c r="W47" s="4"/>
      <c r="X47" s="4"/>
      <c r="Y47" s="4"/>
      <c r="Z47" s="4"/>
      <c r="AA47" s="4"/>
      <c r="AB47" s="4"/>
      <c r="AD47" s="4"/>
      <c r="AE47" s="4"/>
    </row>
    <row r="48" spans="1:31" x14ac:dyDescent="0.25">
      <c r="A48" s="28">
        <f t="shared" si="13"/>
        <v>53</v>
      </c>
      <c r="C48" s="13">
        <f t="shared" si="14"/>
        <v>75000</v>
      </c>
      <c r="D48" s="13">
        <f t="shared" si="16"/>
        <v>15670</v>
      </c>
      <c r="E48" s="29">
        <f t="shared" si="8"/>
        <v>0.20893333333333333</v>
      </c>
      <c r="F48" s="30">
        <f t="shared" si="17"/>
        <v>2250</v>
      </c>
      <c r="G48" s="13">
        <f t="shared" si="9"/>
        <v>470.1</v>
      </c>
      <c r="H48" s="31">
        <f t="shared" si="10"/>
        <v>1779.9</v>
      </c>
      <c r="I48" s="13">
        <f t="shared" si="18"/>
        <v>2250</v>
      </c>
      <c r="J48" s="13">
        <f t="shared" si="23"/>
        <v>675</v>
      </c>
      <c r="K48" s="13">
        <f t="shared" si="12"/>
        <v>1575</v>
      </c>
      <c r="L48" s="32">
        <f t="shared" si="19"/>
        <v>521.42999999999995</v>
      </c>
      <c r="M48" s="32">
        <f t="shared" si="20"/>
        <v>3876.33</v>
      </c>
      <c r="N48" s="28">
        <f t="shared" si="21"/>
        <v>14</v>
      </c>
      <c r="O48" s="33">
        <f t="shared" si="22"/>
        <v>11385.53176151869</v>
      </c>
      <c r="P48" s="31"/>
      <c r="Q48" s="34"/>
      <c r="R48" s="34"/>
      <c r="S48" s="34"/>
      <c r="T48" s="34"/>
      <c r="U48" s="4"/>
      <c r="V48" s="4"/>
      <c r="W48" s="4"/>
      <c r="X48" s="4"/>
      <c r="Y48" s="4"/>
      <c r="Z48" s="4"/>
      <c r="AA48" s="4"/>
      <c r="AB48" s="4"/>
      <c r="AD48" s="4"/>
      <c r="AE48" s="4"/>
    </row>
    <row r="49" spans="1:33" x14ac:dyDescent="0.25">
      <c r="A49" s="28">
        <f t="shared" si="13"/>
        <v>54</v>
      </c>
      <c r="C49" s="13">
        <f t="shared" si="14"/>
        <v>76000</v>
      </c>
      <c r="D49" s="13">
        <f t="shared" si="16"/>
        <v>16000</v>
      </c>
      <c r="E49" s="29">
        <f t="shared" si="8"/>
        <v>0.21052631578947367</v>
      </c>
      <c r="F49" s="30">
        <f t="shared" si="17"/>
        <v>2280</v>
      </c>
      <c r="G49" s="13">
        <f t="shared" si="9"/>
        <v>480</v>
      </c>
      <c r="H49" s="31">
        <f t="shared" si="10"/>
        <v>1800</v>
      </c>
      <c r="I49" s="13">
        <f t="shared" si="18"/>
        <v>2280</v>
      </c>
      <c r="J49" s="13">
        <f t="shared" si="23"/>
        <v>684</v>
      </c>
      <c r="K49" s="13">
        <f t="shared" si="12"/>
        <v>1596</v>
      </c>
      <c r="L49" s="32">
        <f t="shared" si="19"/>
        <v>521.42999999999995</v>
      </c>
      <c r="M49" s="32">
        <f t="shared" si="20"/>
        <v>3917.43</v>
      </c>
      <c r="N49" s="28">
        <f t="shared" si="21"/>
        <v>13</v>
      </c>
      <c r="O49" s="33">
        <f t="shared" si="22"/>
        <v>10653.935573588589</v>
      </c>
      <c r="P49" s="31"/>
      <c r="Q49" s="34"/>
      <c r="R49" s="34"/>
      <c r="S49" s="34"/>
      <c r="T49" s="34"/>
      <c r="U49" s="4"/>
      <c r="V49" s="4"/>
      <c r="W49" s="4"/>
      <c r="X49" s="4"/>
      <c r="Y49" s="4"/>
      <c r="Z49" s="4"/>
      <c r="AA49" s="4"/>
      <c r="AB49" s="4"/>
      <c r="AD49" s="4"/>
      <c r="AE49" s="4"/>
    </row>
    <row r="50" spans="1:33" x14ac:dyDescent="0.25">
      <c r="A50" s="28">
        <f t="shared" si="13"/>
        <v>55</v>
      </c>
      <c r="C50" s="13">
        <f t="shared" si="14"/>
        <v>77000</v>
      </c>
      <c r="D50" s="13">
        <f t="shared" si="16"/>
        <v>16330</v>
      </c>
      <c r="E50" s="29">
        <f t="shared" si="8"/>
        <v>0.21207792207792209</v>
      </c>
      <c r="F50" s="30">
        <f t="shared" si="17"/>
        <v>2310</v>
      </c>
      <c r="G50" s="13">
        <f t="shared" si="9"/>
        <v>489.90000000000003</v>
      </c>
      <c r="H50" s="31">
        <f t="shared" si="10"/>
        <v>1820.1</v>
      </c>
      <c r="I50" s="13">
        <f t="shared" si="18"/>
        <v>2310</v>
      </c>
      <c r="J50" s="13">
        <f t="shared" si="23"/>
        <v>693</v>
      </c>
      <c r="K50" s="13">
        <f t="shared" si="12"/>
        <v>1617</v>
      </c>
      <c r="L50" s="32">
        <f t="shared" si="19"/>
        <v>521.42999999999995</v>
      </c>
      <c r="M50" s="32">
        <f t="shared" si="20"/>
        <v>3958.5299999999997</v>
      </c>
      <c r="N50" s="28">
        <f t="shared" si="21"/>
        <v>12</v>
      </c>
      <c r="O50" s="33">
        <f t="shared" si="22"/>
        <v>9968.2519525314365</v>
      </c>
      <c r="P50" s="31"/>
      <c r="Q50" s="34"/>
      <c r="R50" s="34"/>
      <c r="S50" s="34"/>
      <c r="T50" s="34"/>
      <c r="U50" s="4"/>
      <c r="V50" s="4"/>
      <c r="W50" s="4"/>
      <c r="X50" s="4"/>
      <c r="Y50" s="4"/>
      <c r="Z50" s="4"/>
      <c r="AA50" s="4"/>
      <c r="AB50" s="4"/>
      <c r="AD50" s="4"/>
      <c r="AE50" s="4"/>
    </row>
    <row r="51" spans="1:33" x14ac:dyDescent="0.25">
      <c r="A51" s="28">
        <f t="shared" si="13"/>
        <v>56</v>
      </c>
      <c r="C51" s="13">
        <f t="shared" si="14"/>
        <v>78000</v>
      </c>
      <c r="D51" s="13">
        <f t="shared" si="16"/>
        <v>16660</v>
      </c>
      <c r="E51" s="29">
        <f t="shared" si="8"/>
        <v>0.21358974358974359</v>
      </c>
      <c r="F51" s="30">
        <f t="shared" si="17"/>
        <v>2340</v>
      </c>
      <c r="G51" s="13">
        <f t="shared" si="9"/>
        <v>499.8</v>
      </c>
      <c r="H51" s="31">
        <f t="shared" si="10"/>
        <v>1840.2</v>
      </c>
      <c r="I51" s="13">
        <f t="shared" si="18"/>
        <v>2340</v>
      </c>
      <c r="J51" s="13">
        <f t="shared" si="23"/>
        <v>702</v>
      </c>
      <c r="K51" s="13">
        <f t="shared" si="12"/>
        <v>1638</v>
      </c>
      <c r="L51" s="32">
        <f t="shared" si="19"/>
        <v>521.42999999999995</v>
      </c>
      <c r="M51" s="32">
        <f t="shared" si="20"/>
        <v>3999.6299999999997</v>
      </c>
      <c r="N51" s="28">
        <f t="shared" si="21"/>
        <v>11</v>
      </c>
      <c r="O51" s="33">
        <f t="shared" si="22"/>
        <v>9325.6932817895322</v>
      </c>
      <c r="P51" s="31"/>
      <c r="Q51" s="34"/>
      <c r="R51" s="34"/>
      <c r="S51" s="34"/>
      <c r="T51" s="34"/>
      <c r="U51" s="4"/>
      <c r="V51" s="4"/>
      <c r="W51" s="4"/>
      <c r="X51" s="4"/>
      <c r="Y51" s="4"/>
      <c r="Z51" s="4"/>
      <c r="AA51" s="4"/>
      <c r="AB51" s="4"/>
      <c r="AD51" s="4"/>
      <c r="AE51" s="4"/>
    </row>
    <row r="52" spans="1:33" x14ac:dyDescent="0.25">
      <c r="A52" s="28">
        <f t="shared" si="13"/>
        <v>57</v>
      </c>
      <c r="C52" s="13">
        <f t="shared" si="14"/>
        <v>79000</v>
      </c>
      <c r="D52" s="13">
        <f t="shared" si="16"/>
        <v>16990</v>
      </c>
      <c r="E52" s="29">
        <f t="shared" si="8"/>
        <v>0.2150632911392405</v>
      </c>
      <c r="F52" s="30">
        <f t="shared" si="17"/>
        <v>2370</v>
      </c>
      <c r="G52" s="13">
        <f t="shared" si="9"/>
        <v>509.7</v>
      </c>
      <c r="H52" s="31">
        <f t="shared" si="10"/>
        <v>1860.3</v>
      </c>
      <c r="I52" s="13">
        <f t="shared" si="18"/>
        <v>2370</v>
      </c>
      <c r="J52" s="13">
        <f t="shared" si="23"/>
        <v>711</v>
      </c>
      <c r="K52" s="13">
        <f t="shared" si="12"/>
        <v>1659</v>
      </c>
      <c r="L52" s="32">
        <f t="shared" si="19"/>
        <v>521.42999999999995</v>
      </c>
      <c r="M52" s="32">
        <f t="shared" si="20"/>
        <v>4040.73</v>
      </c>
      <c r="N52" s="28">
        <f t="shared" si="21"/>
        <v>10</v>
      </c>
      <c r="O52" s="33">
        <f t="shared" si="22"/>
        <v>8723.6330042300724</v>
      </c>
      <c r="P52" s="31"/>
      <c r="Q52" s="34"/>
      <c r="R52" s="34"/>
      <c r="S52" s="34"/>
      <c r="T52" s="34"/>
      <c r="U52" s="4"/>
      <c r="V52" s="4"/>
      <c r="W52" s="4"/>
      <c r="X52" s="4"/>
      <c r="Y52" s="4"/>
      <c r="Z52" s="4"/>
      <c r="AA52" s="4"/>
      <c r="AB52" s="4"/>
      <c r="AD52" s="4"/>
      <c r="AE52" s="4"/>
    </row>
    <row r="53" spans="1:33" x14ac:dyDescent="0.25">
      <c r="A53" s="28">
        <f t="shared" si="13"/>
        <v>58</v>
      </c>
      <c r="C53" s="13">
        <f t="shared" si="14"/>
        <v>80000</v>
      </c>
      <c r="D53" s="13">
        <f t="shared" si="16"/>
        <v>17320</v>
      </c>
      <c r="E53" s="29">
        <f t="shared" si="8"/>
        <v>0.2165</v>
      </c>
      <c r="F53" s="30">
        <f t="shared" si="17"/>
        <v>2400</v>
      </c>
      <c r="G53" s="13">
        <f t="shared" si="9"/>
        <v>519.6</v>
      </c>
      <c r="H53" s="31">
        <f t="shared" si="10"/>
        <v>1880.4</v>
      </c>
      <c r="I53" s="13">
        <f t="shared" si="18"/>
        <v>2400</v>
      </c>
      <c r="J53" s="13">
        <f t="shared" si="23"/>
        <v>720</v>
      </c>
      <c r="K53" s="13">
        <f t="shared" si="12"/>
        <v>1680</v>
      </c>
      <c r="L53" s="32">
        <f t="shared" si="19"/>
        <v>521.42999999999995</v>
      </c>
      <c r="M53" s="32">
        <f t="shared" si="20"/>
        <v>4081.83</v>
      </c>
      <c r="N53" s="28">
        <f t="shared" si="21"/>
        <v>9</v>
      </c>
      <c r="O53" s="33">
        <f t="shared" si="22"/>
        <v>8159.5970570536874</v>
      </c>
      <c r="P53" s="31"/>
      <c r="Q53" s="34"/>
      <c r="R53" s="34"/>
      <c r="S53" s="34"/>
      <c r="T53" s="34"/>
      <c r="U53" s="4"/>
      <c r="V53" s="4"/>
      <c r="W53" s="4"/>
      <c r="X53" s="4"/>
      <c r="Y53" s="4"/>
      <c r="Z53" s="4"/>
      <c r="AA53" s="4"/>
      <c r="AB53" s="4"/>
      <c r="AD53" s="4"/>
      <c r="AE53" s="4"/>
    </row>
    <row r="54" spans="1:33" x14ac:dyDescent="0.25">
      <c r="A54" s="28">
        <f t="shared" si="13"/>
        <v>59</v>
      </c>
      <c r="C54" s="13">
        <f t="shared" si="14"/>
        <v>81000</v>
      </c>
      <c r="D54" s="13">
        <f t="shared" si="16"/>
        <v>17650</v>
      </c>
      <c r="E54" s="29">
        <f t="shared" si="8"/>
        <v>0.21790123456790123</v>
      </c>
      <c r="F54" s="30">
        <f t="shared" si="17"/>
        <v>2430</v>
      </c>
      <c r="G54" s="13">
        <f t="shared" si="9"/>
        <v>529.5</v>
      </c>
      <c r="H54" s="31">
        <f t="shared" si="10"/>
        <v>1900.5</v>
      </c>
      <c r="I54" s="13">
        <f t="shared" si="18"/>
        <v>2430</v>
      </c>
      <c r="J54" s="13">
        <f t="shared" si="23"/>
        <v>729</v>
      </c>
      <c r="K54" s="13">
        <f t="shared" si="12"/>
        <v>1701</v>
      </c>
      <c r="L54" s="32">
        <f t="shared" si="19"/>
        <v>521.42999999999995</v>
      </c>
      <c r="M54" s="32">
        <f t="shared" si="20"/>
        <v>4122.93</v>
      </c>
      <c r="N54" s="28">
        <f t="shared" si="21"/>
        <v>8</v>
      </c>
      <c r="O54" s="33">
        <f t="shared" si="22"/>
        <v>7631.2556918774817</v>
      </c>
      <c r="P54" s="31"/>
      <c r="Q54" s="34"/>
      <c r="R54" s="34"/>
      <c r="S54" s="34"/>
      <c r="T54" s="34"/>
      <c r="U54" s="4"/>
      <c r="V54" s="4"/>
      <c r="W54" s="4"/>
      <c r="X54" s="4"/>
      <c r="Y54" s="4"/>
      <c r="Z54" s="4"/>
      <c r="AA54" s="4"/>
      <c r="AB54" s="4"/>
      <c r="AD54" s="4"/>
      <c r="AE54" s="4"/>
    </row>
    <row r="55" spans="1:33" x14ac:dyDescent="0.25">
      <c r="A55" s="28">
        <f t="shared" si="13"/>
        <v>60</v>
      </c>
      <c r="C55" s="13">
        <f t="shared" si="14"/>
        <v>82000</v>
      </c>
      <c r="D55" s="13">
        <f t="shared" si="16"/>
        <v>17980</v>
      </c>
      <c r="E55" s="29">
        <f t="shared" si="8"/>
        <v>0.21926829268292683</v>
      </c>
      <c r="F55" s="30">
        <f t="shared" si="17"/>
        <v>2460</v>
      </c>
      <c r="G55" s="13">
        <f t="shared" si="9"/>
        <v>539.4</v>
      </c>
      <c r="H55" s="31">
        <f t="shared" si="10"/>
        <v>1920.6</v>
      </c>
      <c r="I55" s="13">
        <f t="shared" si="18"/>
        <v>2460</v>
      </c>
      <c r="J55" s="13">
        <f t="shared" si="23"/>
        <v>738</v>
      </c>
      <c r="K55" s="13">
        <f t="shared" si="12"/>
        <v>1722</v>
      </c>
      <c r="L55" s="32">
        <f t="shared" si="19"/>
        <v>521.42999999999995</v>
      </c>
      <c r="M55" s="32">
        <f t="shared" si="20"/>
        <v>4164.03</v>
      </c>
      <c r="N55" s="28">
        <f t="shared" si="21"/>
        <v>7</v>
      </c>
      <c r="O55" s="33">
        <f t="shared" si="22"/>
        <v>7136.4156699259865</v>
      </c>
      <c r="P55" s="31"/>
      <c r="Q55" s="34"/>
      <c r="R55" s="34"/>
      <c r="S55" s="34"/>
      <c r="T55" s="34"/>
      <c r="U55" s="4"/>
      <c r="V55" s="4"/>
      <c r="W55" s="4"/>
      <c r="X55" s="4"/>
      <c r="Y55" s="4"/>
      <c r="Z55" s="4"/>
      <c r="AA55" s="4"/>
      <c r="AB55" s="4"/>
      <c r="AD55" s="4"/>
      <c r="AE55" s="4"/>
    </row>
    <row r="56" spans="1:33" x14ac:dyDescent="0.25">
      <c r="A56" s="28">
        <f t="shared" si="13"/>
        <v>61</v>
      </c>
      <c r="C56" s="13">
        <f t="shared" si="14"/>
        <v>83000</v>
      </c>
      <c r="D56" s="13">
        <f t="shared" si="16"/>
        <v>18310</v>
      </c>
      <c r="E56" s="29">
        <f t="shared" si="8"/>
        <v>0.22060240963855421</v>
      </c>
      <c r="F56" s="30">
        <f t="shared" si="17"/>
        <v>2490</v>
      </c>
      <c r="G56" s="13">
        <f t="shared" si="9"/>
        <v>549.29999999999995</v>
      </c>
      <c r="H56" s="31">
        <f t="shared" si="10"/>
        <v>1940.7</v>
      </c>
      <c r="I56" s="13">
        <f t="shared" si="18"/>
        <v>2490</v>
      </c>
      <c r="J56" s="13">
        <f t="shared" si="23"/>
        <v>747</v>
      </c>
      <c r="K56" s="13">
        <f t="shared" si="12"/>
        <v>1743</v>
      </c>
      <c r="L56" s="32">
        <f t="shared" si="19"/>
        <v>521.42999999999995</v>
      </c>
      <c r="M56" s="32">
        <f t="shared" si="20"/>
        <v>4205.13</v>
      </c>
      <c r="N56" s="28">
        <f t="shared" si="21"/>
        <v>6</v>
      </c>
      <c r="O56" s="33">
        <f t="shared" si="22"/>
        <v>6673.0128216415051</v>
      </c>
      <c r="P56" s="31"/>
      <c r="Q56" s="34"/>
      <c r="R56" s="34"/>
      <c r="S56" s="34"/>
      <c r="T56" s="34"/>
      <c r="U56" s="4"/>
      <c r="V56" s="4"/>
      <c r="W56" s="4"/>
      <c r="X56" s="4"/>
      <c r="Y56" s="4"/>
      <c r="Z56" s="4"/>
      <c r="AA56" s="4"/>
      <c r="AB56" s="4"/>
      <c r="AD56" s="4"/>
      <c r="AE56" s="4"/>
    </row>
    <row r="57" spans="1:33" x14ac:dyDescent="0.25">
      <c r="A57" s="28">
        <f t="shared" si="13"/>
        <v>62</v>
      </c>
      <c r="C57" s="13">
        <f t="shared" si="14"/>
        <v>84000</v>
      </c>
      <c r="D57" s="13">
        <f t="shared" si="16"/>
        <v>18640</v>
      </c>
      <c r="E57" s="29">
        <f t="shared" si="8"/>
        <v>0.22190476190476191</v>
      </c>
      <c r="F57" s="30">
        <f t="shared" si="17"/>
        <v>2520</v>
      </c>
      <c r="G57" s="13">
        <f t="shared" si="9"/>
        <v>559.20000000000005</v>
      </c>
      <c r="H57" s="31">
        <f t="shared" si="10"/>
        <v>1960.8</v>
      </c>
      <c r="I57" s="13">
        <f t="shared" si="18"/>
        <v>2520</v>
      </c>
      <c r="J57" s="13">
        <f t="shared" si="23"/>
        <v>756</v>
      </c>
      <c r="K57" s="13">
        <f t="shared" si="12"/>
        <v>1764</v>
      </c>
      <c r="L57" s="32">
        <f t="shared" si="19"/>
        <v>521.42999999999995</v>
      </c>
      <c r="M57" s="32">
        <f t="shared" si="20"/>
        <v>4246.2300000000005</v>
      </c>
      <c r="N57" s="28">
        <f t="shared" si="21"/>
        <v>5</v>
      </c>
      <c r="O57" s="33">
        <f t="shared" si="22"/>
        <v>6239.1049595504664</v>
      </c>
      <c r="P57" s="31"/>
      <c r="Q57" s="34"/>
      <c r="R57" s="34"/>
      <c r="S57" s="34"/>
      <c r="T57" s="34"/>
      <c r="U57" s="4"/>
      <c r="V57" s="4"/>
      <c r="W57" s="4"/>
      <c r="X57" s="4"/>
      <c r="Y57" s="4"/>
      <c r="Z57" s="4"/>
      <c r="AA57" s="4"/>
      <c r="AB57" s="4"/>
      <c r="AD57" s="4"/>
      <c r="AE57" s="4"/>
    </row>
    <row r="58" spans="1:33" x14ac:dyDescent="0.25">
      <c r="A58" s="28">
        <f t="shared" si="13"/>
        <v>63</v>
      </c>
      <c r="C58" s="13">
        <f t="shared" si="14"/>
        <v>85000</v>
      </c>
      <c r="D58" s="13">
        <f t="shared" si="16"/>
        <v>18970</v>
      </c>
      <c r="E58" s="29">
        <f t="shared" si="8"/>
        <v>0.22317647058823528</v>
      </c>
      <c r="F58" s="30">
        <f t="shared" si="17"/>
        <v>2550</v>
      </c>
      <c r="G58" s="13">
        <f t="shared" si="9"/>
        <v>569.1</v>
      </c>
      <c r="H58" s="31">
        <f t="shared" si="10"/>
        <v>1980.9</v>
      </c>
      <c r="I58" s="13">
        <f t="shared" si="18"/>
        <v>2550</v>
      </c>
      <c r="J58" s="13">
        <f t="shared" si="23"/>
        <v>841.5</v>
      </c>
      <c r="K58" s="13">
        <f t="shared" si="12"/>
        <v>1708.5</v>
      </c>
      <c r="L58" s="32">
        <f t="shared" si="19"/>
        <v>521.42999999999995</v>
      </c>
      <c r="M58" s="32">
        <f t="shared" si="20"/>
        <v>4210.83</v>
      </c>
      <c r="N58" s="28">
        <f t="shared" si="21"/>
        <v>4</v>
      </c>
      <c r="O58" s="33">
        <f t="shared" si="22"/>
        <v>5728.7877274368011</v>
      </c>
      <c r="P58" s="31"/>
      <c r="Q58" s="34"/>
      <c r="R58" s="34"/>
      <c r="S58" s="34"/>
      <c r="T58" s="34"/>
      <c r="U58" s="4"/>
      <c r="V58" s="4"/>
      <c r="W58" s="4"/>
      <c r="X58" s="4"/>
      <c r="Y58" s="4"/>
      <c r="Z58" s="4"/>
      <c r="AA58" s="4"/>
      <c r="AB58" s="4"/>
      <c r="AD58" s="4"/>
      <c r="AE58" s="4"/>
    </row>
    <row r="59" spans="1:33" x14ac:dyDescent="0.25">
      <c r="A59" s="28">
        <f t="shared" si="13"/>
        <v>64</v>
      </c>
      <c r="C59" s="13">
        <f t="shared" si="14"/>
        <v>86000</v>
      </c>
      <c r="D59" s="13">
        <f t="shared" si="16"/>
        <v>19300</v>
      </c>
      <c r="E59" s="29">
        <f t="shared" si="8"/>
        <v>0.22441860465116278</v>
      </c>
      <c r="F59" s="30">
        <f t="shared" si="17"/>
        <v>2580</v>
      </c>
      <c r="G59" s="13">
        <f t="shared" si="9"/>
        <v>579</v>
      </c>
      <c r="H59" s="31">
        <f t="shared" si="10"/>
        <v>2001</v>
      </c>
      <c r="I59" s="13">
        <f t="shared" si="18"/>
        <v>2580</v>
      </c>
      <c r="J59" s="13">
        <f t="shared" si="23"/>
        <v>851.40000000000009</v>
      </c>
      <c r="K59" s="13">
        <f t="shared" si="12"/>
        <v>1728.6</v>
      </c>
      <c r="L59" s="32">
        <f t="shared" si="19"/>
        <v>521.42999999999995</v>
      </c>
      <c r="M59" s="32">
        <f t="shared" si="20"/>
        <v>4251.03</v>
      </c>
      <c r="N59" s="28">
        <f t="shared" si="21"/>
        <v>3</v>
      </c>
      <c r="O59" s="33">
        <f t="shared" si="22"/>
        <v>5355.0735033600004</v>
      </c>
      <c r="P59" s="31"/>
      <c r="Q59" s="34"/>
      <c r="R59" s="34"/>
      <c r="S59" s="34"/>
      <c r="T59" s="34"/>
      <c r="U59" s="4"/>
      <c r="V59" s="4"/>
      <c r="W59" s="4"/>
      <c r="X59" s="4"/>
      <c r="Y59" s="4"/>
      <c r="Z59" s="4"/>
      <c r="AA59" s="4"/>
      <c r="AB59" s="4"/>
      <c r="AD59" s="4"/>
      <c r="AE59" s="4"/>
    </row>
    <row r="60" spans="1:33" x14ac:dyDescent="0.25">
      <c r="A60" s="28">
        <f t="shared" si="13"/>
        <v>65</v>
      </c>
      <c r="C60" s="13">
        <f t="shared" si="14"/>
        <v>87000</v>
      </c>
      <c r="D60" s="13">
        <f t="shared" si="16"/>
        <v>19630</v>
      </c>
      <c r="E60" s="29">
        <f t="shared" si="8"/>
        <v>0.22563218390804599</v>
      </c>
      <c r="F60" s="30">
        <f t="shared" si="17"/>
        <v>2610</v>
      </c>
      <c r="G60" s="13">
        <f t="shared" si="9"/>
        <v>588.9</v>
      </c>
      <c r="H60" s="31">
        <f t="shared" si="10"/>
        <v>2021.1</v>
      </c>
      <c r="I60" s="13">
        <f t="shared" si="18"/>
        <v>2610</v>
      </c>
      <c r="J60" s="13">
        <f t="shared" si="23"/>
        <v>861.30000000000007</v>
      </c>
      <c r="K60" s="13">
        <f t="shared" si="12"/>
        <v>1748.6999999999998</v>
      </c>
      <c r="L60" s="32">
        <f t="shared" si="19"/>
        <v>521.42999999999995</v>
      </c>
      <c r="M60" s="32">
        <f t="shared" si="20"/>
        <v>4291.2299999999996</v>
      </c>
      <c r="N60" s="28">
        <f t="shared" si="21"/>
        <v>2</v>
      </c>
      <c r="O60" s="33">
        <f t="shared" si="22"/>
        <v>5005.2906720000001</v>
      </c>
      <c r="P60" s="31"/>
      <c r="Q60" s="34"/>
      <c r="R60" s="34"/>
      <c r="S60" s="34"/>
      <c r="T60" s="34"/>
      <c r="U60" s="4"/>
      <c r="V60" s="4"/>
      <c r="W60" s="4"/>
      <c r="X60" s="4"/>
      <c r="Y60" s="4"/>
      <c r="Z60" s="4"/>
      <c r="AA60" s="4"/>
      <c r="AB60" s="4"/>
      <c r="AD60" s="4"/>
      <c r="AE60" s="4"/>
    </row>
    <row r="61" spans="1:33" x14ac:dyDescent="0.25">
      <c r="A61" s="28">
        <f t="shared" si="13"/>
        <v>66</v>
      </c>
      <c r="C61" s="13">
        <f t="shared" si="14"/>
        <v>88000</v>
      </c>
      <c r="D61" s="13">
        <f t="shared" si="16"/>
        <v>19960</v>
      </c>
      <c r="E61" s="29">
        <f t="shared" si="8"/>
        <v>0.22681818181818181</v>
      </c>
      <c r="F61" s="30">
        <f t="shared" si="17"/>
        <v>2640</v>
      </c>
      <c r="G61" s="13">
        <f t="shared" si="9"/>
        <v>598.79999999999995</v>
      </c>
      <c r="H61" s="31">
        <f t="shared" si="10"/>
        <v>2041.2</v>
      </c>
      <c r="I61" s="13">
        <f t="shared" si="18"/>
        <v>2640</v>
      </c>
      <c r="J61" s="13">
        <f t="shared" si="23"/>
        <v>871.2</v>
      </c>
      <c r="K61" s="13">
        <f t="shared" si="12"/>
        <v>1768.8</v>
      </c>
      <c r="L61" s="32">
        <f t="shared" si="19"/>
        <v>521.42999999999995</v>
      </c>
      <c r="M61" s="32">
        <f t="shared" si="20"/>
        <v>4331.43</v>
      </c>
      <c r="N61" s="28">
        <f t="shared" si="21"/>
        <v>1</v>
      </c>
      <c r="O61" s="33">
        <f t="shared" si="22"/>
        <v>4677.9444000000003</v>
      </c>
      <c r="P61" s="31"/>
      <c r="Q61" s="34"/>
      <c r="R61" s="34"/>
      <c r="S61" s="34"/>
      <c r="T61" s="34"/>
      <c r="AF61" s="35"/>
      <c r="AG61" s="35"/>
    </row>
    <row r="62" spans="1:33" x14ac:dyDescent="0.25">
      <c r="A62" s="36">
        <f t="shared" si="13"/>
        <v>67</v>
      </c>
      <c r="B62" s="37"/>
      <c r="C62" s="38">
        <f t="shared" si="14"/>
        <v>89000</v>
      </c>
      <c r="D62" s="38">
        <f t="shared" si="16"/>
        <v>20290</v>
      </c>
      <c r="E62" s="39">
        <f t="shared" si="8"/>
        <v>0.22797752808988764</v>
      </c>
      <c r="F62" s="40">
        <f t="shared" si="17"/>
        <v>2670</v>
      </c>
      <c r="G62" s="38">
        <f t="shared" si="9"/>
        <v>608.70000000000005</v>
      </c>
      <c r="H62" s="41">
        <f t="shared" si="10"/>
        <v>2061.3000000000002</v>
      </c>
      <c r="I62" s="38">
        <f t="shared" si="18"/>
        <v>2670</v>
      </c>
      <c r="J62" s="38">
        <f t="shared" si="23"/>
        <v>881.1</v>
      </c>
      <c r="K62" s="38">
        <f t="shared" si="12"/>
        <v>1788.9</v>
      </c>
      <c r="L62" s="42">
        <f t="shared" si="19"/>
        <v>521.42999999999995</v>
      </c>
      <c r="M62" s="42">
        <f t="shared" si="20"/>
        <v>4371.63</v>
      </c>
      <c r="N62" s="36">
        <f t="shared" si="21"/>
        <v>0</v>
      </c>
      <c r="O62" s="43">
        <f t="shared" si="22"/>
        <v>4371.63</v>
      </c>
      <c r="P62" s="41"/>
      <c r="Q62" s="44"/>
      <c r="R62" s="34"/>
      <c r="S62" s="34"/>
      <c r="T62" s="34"/>
      <c r="AF62" s="35">
        <f>SUM(AF13:AF61)</f>
        <v>0</v>
      </c>
      <c r="AG62" s="35">
        <f>SUM(AG13:AG61)</f>
        <v>0</v>
      </c>
    </row>
    <row r="63" spans="1:33" x14ac:dyDescent="0.25">
      <c r="C63" s="13"/>
      <c r="D63" s="13"/>
      <c r="E63" s="29"/>
      <c r="F63" s="13"/>
      <c r="G63" s="13"/>
      <c r="H63" s="13"/>
      <c r="I63" s="13"/>
      <c r="J63" s="13"/>
      <c r="K63" s="13"/>
      <c r="L63" s="13"/>
      <c r="M63" s="13"/>
      <c r="N63" s="64" t="s">
        <v>9</v>
      </c>
      <c r="O63" s="60">
        <f>SUM(O13:O62)</f>
        <v>1728664.3701635159</v>
      </c>
      <c r="P63" s="61"/>
      <c r="Q63" s="34"/>
      <c r="R63" s="34"/>
      <c r="S63" s="34"/>
      <c r="T63" s="34"/>
      <c r="AF63" s="35"/>
      <c r="AG63" s="35"/>
    </row>
    <row r="64" spans="1:33" x14ac:dyDescent="0.25">
      <c r="N64" s="65"/>
      <c r="O64" s="62"/>
      <c r="P64" s="63"/>
      <c r="Q64" s="45"/>
      <c r="R64" s="45"/>
      <c r="S64" s="45"/>
      <c r="T64" s="45"/>
      <c r="AF64" s="35"/>
      <c r="AG64" s="35"/>
    </row>
    <row r="65" spans="15:33" x14ac:dyDescent="0.25">
      <c r="AF65" s="35" t="s">
        <v>3</v>
      </c>
      <c r="AG65" s="35">
        <f>AG62-AF62</f>
        <v>0</v>
      </c>
    </row>
    <row r="66" spans="15:33" x14ac:dyDescent="0.25">
      <c r="P66" s="46"/>
      <c r="Q66" s="47"/>
      <c r="R66" s="47"/>
      <c r="S66" s="47"/>
      <c r="T66" s="47"/>
    </row>
    <row r="71" spans="15:33" x14ac:dyDescent="0.25">
      <c r="O71" s="49"/>
    </row>
  </sheetData>
  <mergeCells count="9">
    <mergeCell ref="A1:P1"/>
    <mergeCell ref="A2:P2"/>
    <mergeCell ref="K3:M3"/>
    <mergeCell ref="I3:J3"/>
    <mergeCell ref="O63:P64"/>
    <mergeCell ref="N63:N64"/>
    <mergeCell ref="F9:H9"/>
    <mergeCell ref="I9:K9"/>
    <mergeCell ref="A9:E9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Header>&amp;R&amp;G</oddHeader>
    <oddFooter xml:space="preserve">&amp;C&amp;8The information contained in this calculator is based on assumptions and calculations that can change with time.  This information and assumptions is  a guide only  as to what your Kiwisaver returns can be worth over time.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3298-B3F6-424A-B97F-704F022E49F4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B6A69AFE083438E1B6EB576CA1298" ma:contentTypeVersion="14" ma:contentTypeDescription="Create a new document." ma:contentTypeScope="" ma:versionID="4a3b3038ea5c0f033099229af6343ea4">
  <xsd:schema xmlns:xsd="http://www.w3.org/2001/XMLSchema" xmlns:xs="http://www.w3.org/2001/XMLSchema" xmlns:p="http://schemas.microsoft.com/office/2006/metadata/properties" xmlns:ns2="37973699-14a1-483e-b716-000a8b068af9" xmlns:ns3="83f91331-fe6a-43b9-9b7d-f9426804224d" targetNamespace="http://schemas.microsoft.com/office/2006/metadata/properties" ma:root="true" ma:fieldsID="0f72ade572b5cc2d6af32e2ddae6a249" ns2:_="" ns3:_="">
    <xsd:import namespace="37973699-14a1-483e-b716-000a8b068af9"/>
    <xsd:import namespace="83f91331-fe6a-43b9-9b7d-f94268042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73699-14a1-483e-b716-000a8b068a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40054c3-924b-4ce9-98fb-fc342ed75f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331-fe6a-43b9-9b7d-f9426804224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cace770-3c80-4fa6-a6bd-b08dae9cd72c}" ma:internalName="TaxCatchAll" ma:showField="CatchAllData" ma:web="83f91331-fe6a-43b9-9b7d-f942680422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973699-14a1-483e-b716-000a8b068af9">
      <Terms xmlns="http://schemas.microsoft.com/office/infopath/2007/PartnerControls"/>
    </lcf76f155ced4ddcb4097134ff3c332f>
    <TaxCatchAll xmlns="83f91331-fe6a-43b9-9b7d-f9426804224d" xsi:nil="true"/>
  </documentManagement>
</p:properties>
</file>

<file path=customXml/itemProps1.xml><?xml version="1.0" encoding="utf-8"?>
<ds:datastoreItem xmlns:ds="http://schemas.openxmlformats.org/officeDocument/2006/customXml" ds:itemID="{54B2F596-13A4-41A2-BEDB-5F36636FE89D}"/>
</file>

<file path=customXml/itemProps2.xml><?xml version="1.0" encoding="utf-8"?>
<ds:datastoreItem xmlns:ds="http://schemas.openxmlformats.org/officeDocument/2006/customXml" ds:itemID="{2FB19D25-8423-40CA-B99A-9A2528BF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4A30D-571E-4AD7-86BF-D8FBEE78FFE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083bcbc8-9712-4ea9-8bac-b95bc35a883a"/>
    <ds:schemaRef ds:uri="http://purl.org/dc/elements/1.1/"/>
    <ds:schemaRef ds:uri="37973699-14a1-483e-b716-000a8b068af9"/>
    <ds:schemaRef ds:uri="83f91331-fe6a-43b9-9b7d-f942680422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Glover</dc:creator>
  <cp:lastModifiedBy>Quentin Glover</cp:lastModifiedBy>
  <cp:lastPrinted>2021-12-15T08:05:12Z</cp:lastPrinted>
  <dcterms:created xsi:type="dcterms:W3CDTF">2017-08-10T23:38:05Z</dcterms:created>
  <dcterms:modified xsi:type="dcterms:W3CDTF">2023-01-19T23:47:06Z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0x010100258B6A69AFE083438E1B6EB576CA1298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